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REESTR_IP!$A$2:$I$39</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<sst xmlns="http://schemas.openxmlformats.org/spreadsheetml/2006/main" count="19203" uniqueCount="4779">
  <si>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</si>
  <si>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</si>
  <si>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</si>
  <si>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</si>
  <si>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</si>
  <si>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</si>
  <si>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</si>
  <si>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</si>
  <si>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</si>
  <si>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</si>
  <si>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</si>
  <si>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</si>
  <si>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</si>
  <si>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31750728</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</si>
  <si>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</si>
  <si>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</si>
  <si>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</si>
  <si>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</si>
  <si>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</si>
  <si>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</si>
  <si>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</si>
  <si>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</si>
  <si>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</si>
  <si>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</si>
  <si>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</si>
  <si>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</si>
  <si>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</si>
  <si>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</si>
  <si>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</si>
  <si>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</si>
  <si>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</si>
  <si>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</si>
  <si>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</si>
  <si>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</si>
  <si>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</si>
  <si>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</si>
  <si>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</si>
  <si>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</si>
  <si>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</si>
  <si>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</si>
  <si>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</si>
  <si>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</si>
  <si>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</si>
  <si>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</si>
  <si>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</si>
  <si>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</si>
  <si>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Миллеровского района"</t>
  </si>
  <si>
    <t>Наименование (описание) обособленного подразделения</t>
  </si>
  <si>
    <t>ИНН</t>
  </si>
  <si>
    <t>6149020891</t>
  </si>
  <si>
    <t>КПП</t>
  </si>
  <si>
    <t>614901001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</si>
  <si>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</si>
  <si>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</si>
  <si>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</si>
  <si>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</si>
  <si>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</si>
  <si>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</si>
  <si>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</si>
  <si>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</si>
  <si>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</si>
  <si>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</si>
  <si>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</si>
  <si>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</si>
  <si>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</si>
  <si>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</si>
  <si>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</si>
  <si>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</si>
  <si>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</si>
  <si>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346130, Ростовская область, г. Миллерово, ул. Ленина, д.4</t>
  </si>
  <si>
    <t>Фамилия, имя, отчество руководителя</t>
  </si>
  <si>
    <t>Жириков Игорь Анатольевич</t>
  </si>
  <si>
    <t>Ответственный за заполнение формы</t>
  </si>
  <si>
    <t>Фамилия, имя, отчество</t>
  </si>
  <si>
    <t>Матвиенко Людмила Викторовна</t>
  </si>
  <si>
    <t>Должность</t>
  </si>
  <si>
    <t>Главный экономист</t>
  </si>
  <si>
    <t>Контактный телефон</t>
  </si>
  <si>
    <t>+79897292241</t>
  </si>
  <si>
    <t>E-mail</t>
  </si>
  <si>
    <t>gkh85315@yandex.ru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</si>
  <si>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</si>
  <si>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</si>
  <si>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</si>
  <si>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</si>
  <si>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</si>
  <si>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</si>
  <si>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</si>
  <si>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</si>
  <si>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</si>
  <si>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</si>
  <si>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</si>
  <si>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</si>
  <si>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</si>
  <si>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</si>
  <si>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</si>
  <si>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</si>
  <si>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</si>
  <si>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237</t>
  </si>
  <si>
    <t>Миллеровский район</t>
  </si>
  <si>
    <t>60632000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</si>
  <si>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</si>
  <si>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</si>
  <si>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</si>
  <si>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</si>
  <si>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</si>
  <si>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</si>
  <si>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</si>
  <si>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</si>
  <si>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</si>
  <si>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</si>
  <si>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</si>
  <si>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</si>
  <si>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</si>
  <si>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</si>
  <si>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</si>
  <si>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</si>
  <si>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</si>
  <si>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</si>
  <si>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</si>
  <si>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</si>
  <si>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</si>
  <si>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</si>
  <si>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</si>
  <si>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</si>
  <si>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</si>
  <si>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</si>
  <si>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</si>
  <si>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</si>
  <si>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</si>
  <si>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</si>
  <si>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</si>
  <si>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</si>
  <si>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</si>
  <si>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</si>
  <si>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</si>
  <si>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</si>
  <si>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</si>
  <si>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</si>
  <si>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</si>
  <si>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</si>
  <si>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</si>
  <si>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</si>
  <si>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</si>
  <si>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</si>
  <si>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</si>
  <si>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</si>
  <si>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</si>
  <si>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</si>
  <si>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</si>
  <si>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</si>
  <si>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</si>
  <si>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</si>
  <si>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</si>
  <si>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</si>
  <si>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</si>
  <si>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</si>
  <si>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</si>
  <si>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</si>
  <si>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</si>
  <si>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</si>
  <si>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</si>
  <si>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</si>
  <si>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</si>
  <si>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</si>
  <si>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</si>
  <si>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</si>
  <si>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</si>
  <si>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</si>
  <si>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</si>
  <si>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</si>
  <si>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</si>
  <si>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</si>
  <si>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</si>
  <si>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</si>
  <si>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</si>
  <si>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</si>
  <si>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</si>
  <si>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</si>
  <si>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</si>
  <si>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</si>
  <si>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</si>
  <si>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</si>
  <si>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</si>
  <si>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</si>
  <si>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</si>
  <si>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</si>
  <si>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</si>
  <si>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</si>
  <si>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</si>
  <si>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</si>
  <si>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</si>
  <si>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</si>
  <si>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</si>
  <si>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</si>
  <si>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</si>
  <si>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</si>
  <si>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</si>
  <si>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</si>
  <si>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</si>
  <si>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</si>
  <si>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</si>
  <si>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</si>
  <si>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</si>
  <si>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</si>
  <si>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</si>
  <si>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</si>
  <si>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</si>
  <si>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</si>
  <si>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</si>
  <si>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</si>
  <si>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</si>
  <si>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</si>
  <si>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</si>
  <si>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</si>
  <si>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</si>
  <si>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</si>
  <si>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</si>
  <si>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</si>
  <si>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</si>
  <si>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</si>
  <si>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</si>
  <si>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</si>
  <si>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</si>
  <si>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</si>
  <si>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</si>
  <si>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</si>
  <si>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</si>
  <si>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</si>
  <si>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</si>
  <si>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</si>
  <si>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</si>
  <si>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</si>
  <si>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</si>
  <si>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</si>
  <si>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</si>
  <si>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</si>
  <si>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</si>
  <si>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</si>
  <si>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</si>
  <si>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</si>
  <si>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</si>
  <si>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</si>
  <si>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</si>
  <si>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</si>
  <si>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</si>
  <si>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</si>
  <si>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</si>
  <si>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</si>
  <si>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</si>
  <si>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</si>
  <si>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</si>
  <si>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</si>
  <si>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</si>
  <si>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</si>
  <si>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</si>
  <si>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</si>
  <si>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</si>
  <si>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</si>
  <si>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</si>
  <si>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</si>
  <si>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</si>
  <si>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</si>
  <si>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</si>
  <si>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</si>
  <si>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</si>
  <si>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</si>
  <si>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</si>
  <si>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</si>
  <si>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</si>
  <si>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</si>
  <si>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</si>
  <si>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</si>
  <si>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</si>
  <si>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</si>
  <si>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</si>
  <si>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</si>
  <si>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</si>
  <si>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</si>
  <si>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</si>
  <si>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</si>
  <si>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</si>
  <si>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</si>
  <si>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</si>
  <si>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</si>
  <si>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</si>
  <si>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</si>
  <si>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</si>
  <si>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</si>
  <si>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</si>
  <si>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</si>
  <si>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</si>
  <si>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</si>
  <si>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</si>
  <si>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</si>
  <si>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</si>
  <si>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</si>
  <si>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</si>
  <si>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</si>
  <si>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</si>
  <si>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</si>
  <si>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</si>
  <si>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</si>
  <si>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</si>
  <si>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</si>
  <si>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</si>
  <si>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</si>
  <si>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</si>
  <si>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</si>
  <si>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</si>
  <si>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</si>
  <si>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</si>
  <si>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</si>
  <si>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</si>
  <si>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</si>
  <si>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</si>
  <si>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</si>
  <si>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</si>
  <si>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</si>
  <si>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</si>
  <si>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</si>
  <si>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</si>
  <si>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</si>
  <si>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</si>
  <si>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</si>
  <si>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</si>
  <si>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</si>
  <si>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</si>
  <si>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</si>
  <si>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</si>
  <si>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</si>
  <si>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</si>
  <si>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</si>
  <si>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</si>
  <si>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</si>
  <si>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</si>
  <si>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</si>
  <si>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</si>
  <si>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</si>
  <si>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</si>
  <si>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</si>
  <si>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</si>
  <si>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</si>
  <si>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</si>
  <si>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</si>
  <si>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</si>
  <si>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</si>
  <si>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</si>
  <si>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</si>
  <si>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</si>
  <si>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</si>
  <si>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</si>
  <si>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</si>
  <si>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</si>
  <si>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</si>
  <si>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</si>
  <si>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</si>
  <si>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</si>
  <si>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</si>
  <si>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</si>
  <si>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</si>
  <si>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</si>
  <si>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</si>
  <si>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</si>
  <si>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</si>
  <si>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</si>
  <si>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</si>
  <si>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</si>
  <si>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</si>
  <si>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</si>
  <si>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</si>
  <si>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</si>
  <si>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</si>
  <si>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</si>
  <si>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</si>
  <si>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</si>
  <si>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</si>
  <si>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</si>
  <si>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</si>
  <si>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</si>
  <si>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</si>
  <si>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</si>
  <si>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</si>
  <si>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</si>
  <si>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</si>
  <si>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</si>
  <si>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</si>
  <si>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</si>
  <si>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</si>
  <si>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</si>
  <si>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</si>
  <si>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</si>
  <si>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</si>
  <si>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</si>
  <si>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</si>
  <si>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</si>
  <si>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</si>
  <si>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</si>
  <si>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</si>
  <si>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</si>
  <si>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</si>
  <si>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</si>
  <si>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</si>
  <si>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</si>
  <si>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</si>
  <si>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</si>
  <si>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</si>
  <si>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</si>
  <si>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</si>
  <si>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</si>
  <si>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</si>
  <si>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</si>
  <si>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</si>
  <si>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</si>
  <si>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</si>
  <si>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</si>
  <si>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</si>
  <si>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</si>
  <si>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</si>
  <si>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</si>
  <si>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</si>
  <si>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</si>
  <si>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</si>
  <si>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</si>
  <si>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</si>
  <si>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</si>
  <si>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</si>
  <si>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</si>
  <si>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</si>
  <si>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</si>
  <si>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</si>
  <si>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</si>
  <si>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</si>
  <si>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</si>
  <si>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</si>
  <si>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</si>
  <si>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</si>
  <si>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</si>
  <si>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</si>
  <si>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</si>
  <si>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</si>
  <si>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</si>
  <si>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</si>
  <si>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</si>
  <si>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</si>
  <si>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</si>
  <si>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</si>
  <si>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</si>
  <si>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</si>
  <si>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</si>
  <si>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</si>
  <si>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</si>
  <si>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</si>
  <si>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</si>
  <si>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</si>
  <si>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</si>
  <si>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</si>
  <si>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</si>
  <si>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</si>
  <si>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</si>
  <si>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</si>
  <si>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</si>
  <si>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</si>
  <si>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</si>
  <si>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</si>
  <si>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</si>
  <si>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</si>
  <si>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</si>
  <si>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</si>
  <si>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</si>
  <si>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</si>
  <si>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</si>
  <si>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</si>
  <si>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</si>
  <si>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</si>
  <si>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</si>
  <si>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</si>
  <si>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</si>
  <si>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</si>
  <si>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</si>
  <si>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</si>
  <si>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</si>
  <si>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</si>
  <si>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</si>
  <si>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</si>
  <si>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</si>
  <si>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</si>
  <si>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</si>
  <si>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</si>
  <si>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</si>
  <si>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</si>
  <si>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</si>
  <si>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</si>
  <si>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</si>
  <si>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</si>
  <si>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</si>
  <si>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</si>
  <si>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</si>
  <si>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</si>
  <si>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</si>
  <si>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</si>
  <si>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</si>
  <si>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</si>
  <si>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</si>
  <si>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</si>
  <si>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</si>
  <si>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</si>
  <si>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</si>
  <si>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</si>
  <si>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</si>
  <si>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</si>
  <si>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</si>
  <si>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</si>
  <si>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</si>
  <si>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</si>
  <si>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</si>
  <si>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</si>
  <si>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</si>
  <si>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</si>
  <si>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</si>
  <si>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</si>
  <si>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</si>
  <si>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</si>
  <si>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</si>
  <si>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</si>
  <si>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</si>
  <si>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</si>
  <si>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</si>
  <si>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</si>
  <si>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</si>
  <si>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</si>
  <si>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</si>
  <si>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</si>
  <si>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</si>
  <si>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</si>
  <si>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</si>
  <si>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</si>
  <si>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</si>
  <si>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</si>
  <si>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</si>
  <si>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</si>
  <si>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</si>
  <si>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</si>
  <si>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</si>
  <si>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</si>
  <si>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</si>
  <si>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</si>
  <si>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</si>
  <si>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</si>
  <si>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</si>
  <si>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</si>
  <si>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</si>
  <si>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</si>
  <si>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</si>
  <si>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</si>
  <si>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</si>
  <si>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</si>
  <si>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</si>
  <si>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</si>
  <si>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</si>
  <si>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</si>
  <si>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</si>
  <si>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</si>
  <si>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</si>
  <si>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</si>
  <si>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</si>
  <si>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</si>
  <si>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</si>
  <si>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</si>
  <si>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</si>
  <si>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</si>
  <si>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</si>
  <si>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</si>
  <si>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</si>
  <si>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</si>
  <si>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</si>
  <si>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</si>
  <si>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</si>
  <si>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</si>
  <si>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</si>
  <si>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</si>
  <si>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</si>
  <si>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</si>
  <si>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</si>
  <si>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</si>
  <si>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</si>
  <si>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</si>
  <si>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</si>
  <si>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</si>
  <si>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</si>
  <si>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</si>
  <si>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</si>
  <si>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</si>
  <si>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</si>
  <si>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</si>
  <si>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</si>
  <si>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</si>
  <si>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</si>
  <si>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</si>
  <si>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</si>
  <si>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</si>
  <si>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</si>
  <si>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</si>
  <si>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</si>
  <si>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</si>
  <si>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</si>
  <si>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</si>
  <si>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</si>
  <si>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</si>
  <si>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</si>
  <si>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</si>
  <si>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</si>
  <si>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</si>
  <si>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</si>
  <si>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</si>
  <si>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</si>
  <si>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</si>
  <si>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</si>
  <si>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</si>
  <si>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</si>
  <si>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</si>
  <si>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</si>
  <si>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</si>
  <si>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</si>
  <si>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</si>
  <si>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</si>
  <si>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</si>
  <si>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</si>
  <si>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</si>
  <si>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</si>
  <si>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</si>
  <si>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</si>
  <si>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</si>
  <si>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</si>
  <si>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</si>
  <si>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</si>
  <si>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</si>
  <si>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</si>
  <si>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</si>
  <si>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</si>
  <si>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</si>
  <si>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</si>
  <si>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</si>
  <si>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</si>
  <si>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</si>
  <si>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</si>
  <si>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</si>
  <si>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</si>
  <si>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</si>
  <si>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</si>
  <si>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</si>
  <si>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</si>
  <si>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</si>
  <si>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</si>
  <si>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</si>
  <si>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</si>
  <si>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</si>
  <si>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</si>
  <si>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</si>
  <si>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</si>
  <si>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</si>
  <si>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</si>
  <si>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</si>
  <si>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</si>
  <si>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</si>
  <si>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</si>
  <si>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</si>
  <si>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</si>
  <si>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</si>
  <si>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</si>
  <si>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</si>
  <si>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</si>
  <si>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</si>
  <si>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</si>
  <si>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</si>
  <si>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</si>
  <si>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</si>
  <si>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</si>
  <si>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</si>
  <si>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</si>
  <si>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</si>
  <si>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</si>
  <si>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</si>
  <si>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</si>
  <si>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</si>
  <si>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</si>
  <si>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</si>
  <si>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</si>
  <si>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</si>
  <si>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</si>
  <si>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</si>
  <si>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</si>
  <si>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</si>
  <si>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</si>
  <si>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</si>
  <si>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</si>
  <si>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</si>
  <si>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</si>
  <si>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</si>
  <si>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</si>
  <si>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</si>
  <si>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</si>
  <si>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</si>
  <si>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</si>
  <si>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</si>
  <si>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</si>
  <si>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</si>
  <si>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</si>
  <si>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</si>
  <si>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</si>
  <si>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</si>
  <si>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</si>
  <si>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</si>
  <si>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</si>
  <si>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</si>
  <si>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</si>
  <si>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</si>
  <si>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</si>
  <si>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</si>
  <si>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</si>
  <si>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</si>
  <si>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</si>
  <si>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</si>
  <si>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</si>
  <si>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</si>
  <si>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</si>
  <si>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</si>
  <si>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</si>
  <si>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</si>
  <si>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</si>
  <si>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</si>
  <si>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</si>
  <si>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</si>
  <si>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</si>
  <si>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</si>
  <si>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</si>
  <si>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</si>
  <si>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</si>
  <si>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</si>
  <si>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</si>
  <si>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</si>
  <si>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</si>
  <si>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</si>
  <si>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</si>
  <si>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</si>
  <si>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</si>
  <si>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</si>
  <si>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</si>
  <si>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</si>
  <si>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</si>
  <si>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</si>
  <si>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</si>
  <si>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</si>
  <si>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</si>
  <si>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</si>
  <si>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</si>
  <si>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</si>
  <si>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</si>
  <si>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</si>
  <si>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</si>
  <si>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</si>
  <si>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</si>
  <si>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</si>
  <si>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</si>
  <si>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</si>
  <si>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</si>
  <si>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</si>
  <si>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</si>
  <si>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</si>
  <si>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</si>
  <si>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</si>
  <si>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</si>
  <si>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</si>
  <si>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</si>
  <si>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</si>
  <si>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</si>
  <si>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</si>
  <si>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</si>
  <si>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</si>
  <si>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</si>
  <si>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</si>
  <si>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</si>
  <si>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</si>
  <si>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</si>
  <si>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</si>
  <si>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</si>
  <si>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</si>
  <si>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</si>
  <si>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</si>
  <si>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</si>
  <si>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</si>
  <si>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</si>
  <si>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</si>
  <si>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</si>
  <si>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</si>
  <si>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</si>
  <si>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</si>
  <si>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</si>
  <si>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</si>
  <si>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</si>
  <si>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</si>
  <si>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</si>
  <si>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</si>
  <si>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</si>
  <si>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</si>
  <si>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</si>
  <si>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</si>
  <si>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</si>
  <si>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</si>
  <si>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</si>
  <si>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</si>
  <si>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</si>
  <si>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</si>
  <si>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</si>
  <si>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</si>
  <si>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</si>
  <si>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</si>
  <si>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</si>
  <si>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</si>
  <si>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</si>
  <si>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</si>
  <si>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</si>
  <si>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</si>
  <si>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</si>
  <si>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</si>
  <si>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</si>
  <si>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</si>
  <si>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</si>
  <si>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</si>
  <si>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</si>
  <si>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</si>
  <si>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</si>
  <si>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</si>
  <si>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</si>
  <si>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</si>
  <si>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</si>
  <si>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</si>
  <si>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</si>
  <si>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</si>
  <si>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</si>
  <si>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</si>
  <si>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</si>
  <si>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</si>
  <si>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</si>
  <si>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</si>
  <si>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</si>
  <si>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</si>
  <si>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</si>
  <si>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</si>
  <si>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</si>
  <si>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</si>
  <si>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</si>
  <si>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</si>
  <si>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</si>
  <si>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</si>
  <si>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</si>
  <si>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</si>
  <si>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</si>
  <si>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</si>
  <si>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</si>
  <si>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</si>
  <si>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</si>
  <si>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</si>
  <si>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</si>
  <si>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</si>
  <si>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</si>
  <si>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</si>
  <si>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</si>
  <si>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</si>
  <si>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</si>
  <si>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</si>
  <si>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</si>
  <si>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</si>
  <si>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</si>
  <si>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</si>
  <si>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</si>
  <si>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</si>
  <si>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</si>
  <si>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</si>
  <si>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</si>
  <si>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</si>
  <si>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</si>
  <si>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</si>
  <si>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</si>
  <si>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</si>
  <si>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</si>
  <si>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</si>
  <si>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</si>
  <si>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</si>
  <si>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</si>
  <si>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</si>
  <si>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</si>
  <si>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</si>
  <si>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</si>
  <si>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</si>
  <si>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</si>
  <si>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</si>
  <si>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</si>
  <si>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</si>
  <si>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</si>
  <si>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</si>
  <si>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</si>
  <si>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</si>
  <si>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</si>
  <si>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</si>
  <si>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</si>
  <si>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</si>
  <si>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</si>
  <si>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</si>
  <si>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</si>
  <si>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</si>
  <si>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</si>
  <si>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</si>
  <si>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</si>
  <si>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</si>
  <si>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</si>
  <si>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</si>
  <si>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</si>
  <si>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</si>
  <si>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</si>
  <si>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</si>
  <si>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</si>
  <si>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</si>
  <si>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</si>
  <si>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</si>
  <si>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</si>
  <si>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</si>
  <si>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</si>
  <si>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</si>
  <si>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</si>
  <si>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</si>
  <si>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</si>
  <si>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</si>
  <si>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</si>
  <si>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</si>
  <si>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</si>
  <si>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</si>
  <si>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</si>
  <si>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</si>
  <si>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</si>
  <si>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</si>
  <si>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</si>
  <si>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</si>
  <si>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</si>
  <si>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</si>
  <si>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</si>
  <si>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</si>
  <si>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</si>
  <si>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</si>
  <si>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</si>
  <si>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</si>
  <si>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</si>
  <si>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</si>
  <si>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</si>
  <si>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</si>
  <si>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</si>
  <si>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</si>
  <si>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</si>
  <si>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</si>
  <si>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</si>
  <si>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</si>
  <si>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</si>
  <si>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</si>
  <si>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</si>
  <si>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</si>
  <si>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</si>
  <si>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</si>
  <si>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</si>
  <si>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</si>
  <si>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</si>
  <si>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</si>
  <si>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</si>
  <si>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</si>
  <si>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</si>
  <si>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</si>
  <si>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</si>
  <si>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</si>
  <si>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</si>
  <si>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</si>
  <si>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</si>
  <si>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</si>
  <si>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</si>
  <si>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</si>
  <si>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</si>
  <si>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</si>
  <si>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</si>
  <si>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</si>
  <si>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</si>
  <si>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</si>
  <si>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</si>
  <si>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</si>
  <si>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</si>
  <si>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</si>
  <si>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</si>
  <si>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</si>
  <si>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</si>
  <si>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</si>
  <si>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</si>
  <si>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</si>
  <si>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</si>
  <si>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</si>
  <si>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</si>
  <si>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</si>
  <si>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</si>
  <si>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</si>
  <si>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</si>
  <si>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</si>
  <si>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</si>
  <si>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</si>
  <si>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</si>
  <si>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</si>
  <si>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</si>
  <si>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</si>
  <si>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</si>
  <si>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</si>
  <si>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</si>
  <si>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</si>
  <si>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</si>
  <si>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</si>
  <si>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</si>
  <si>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</si>
  <si>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</si>
  <si>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</si>
  <si>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</si>
  <si>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</si>
  <si>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</si>
  <si>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</si>
  <si>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</si>
  <si>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</si>
  <si>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</si>
  <si>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</si>
  <si>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</si>
  <si>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</si>
  <si>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</si>
  <si>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</si>
  <si>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</si>
  <si>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</si>
  <si>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</si>
  <si>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</si>
  <si>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</si>
  <si>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</si>
  <si>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</si>
  <si>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</si>
  <si>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</si>
  <si>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</si>
  <si>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</si>
  <si>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</si>
  <si>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</si>
  <si>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</si>
  <si>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</si>
  <si>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</si>
  <si>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</si>
  <si>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</si>
  <si>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</si>
  <si>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</si>
  <si>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</si>
  <si>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</si>
  <si>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</si>
  <si>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</si>
  <si>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</si>
  <si>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</si>
  <si>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</si>
  <si>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</si>
  <si>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</si>
  <si>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</si>
  <si>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</si>
  <si>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</si>
  <si>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</si>
  <si>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</si>
  <si>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</si>
  <si>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</si>
  <si>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</si>
  <si>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</si>
  <si>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</si>
  <si>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</si>
  <si>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</si>
  <si>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</si>
  <si>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</si>
  <si>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</si>
  <si>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</si>
  <si>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</si>
  <si>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</si>
  <si>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</si>
  <si>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</si>
  <si>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</si>
  <si>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</si>
  <si>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</si>
  <si>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</si>
  <si>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</si>
  <si>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</si>
  <si>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</si>
  <si>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</si>
  <si>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</si>
  <si>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</si>
  <si>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</si>
  <si>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</si>
  <si>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</si>
  <si>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</si>
  <si>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</si>
  <si>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</si>
  <si>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</si>
  <si>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</si>
  <si>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</si>
  <si>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</si>
  <si>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</si>
  <si>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</si>
  <si>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</si>
  <si>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</si>
  <si>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</si>
  <si>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</si>
  <si>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</si>
  <si>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</si>
  <si>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</si>
  <si>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</si>
  <si>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</si>
  <si>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Водопроводные закрытые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</si>
  <si>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</si>
  <si>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</si>
  <si>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</si>
  <si>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</si>
  <si>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</si>
  <si>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</si>
  <si>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</si>
  <si>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</si>
  <si>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</si>
  <si>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</si>
  <si>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</si>
  <si>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</si>
  <si>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</si>
  <si>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</si>
  <si>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</si>
  <si>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</si>
  <si>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</si>
  <si>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</si>
  <si>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</si>
  <si>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</si>
  <si>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</si>
  <si>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</si>
  <si>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</si>
  <si>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</si>
  <si>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</si>
  <si>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</si>
  <si>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</si>
  <si>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</si>
  <si>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</si>
  <si>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</si>
  <si>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</si>
  <si>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</si>
  <si>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</si>
  <si>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</si>
  <si>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</si>
  <si>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</si>
  <si>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</si>
  <si>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</si>
  <si>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</si>
  <si>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</si>
  <si>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</si>
  <si>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</si>
  <si>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</si>
  <si>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</si>
  <si>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</si>
  <si>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</si>
  <si>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</si>
  <si>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</si>
  <si>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</si>
  <si>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</si>
  <si>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</si>
  <si>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</si>
  <si>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</si>
  <si>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</si>
  <si>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</si>
  <si>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</si>
  <si>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</si>
  <si>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</si>
  <si>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</si>
  <si>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</si>
  <si>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</si>
  <si>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</si>
  <si>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</si>
  <si>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</si>
  <si>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</si>
  <si>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</si>
  <si>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</si>
  <si>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</si>
  <si>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</si>
  <si>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</si>
  <si>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</si>
  <si>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</si>
  <si>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</si>
  <si>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</si>
  <si>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</si>
  <si>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</si>
  <si>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</si>
  <si>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</si>
  <si>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</si>
  <si>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</si>
  <si>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</si>
  <si>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</si>
  <si>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</si>
  <si>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</si>
  <si>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</si>
  <si>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</si>
  <si>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</si>
  <si>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</si>
  <si>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</si>
  <si>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</si>
  <si>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</si>
  <si>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</si>
  <si>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</si>
  <si>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</si>
  <si>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</si>
  <si>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</si>
  <si>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</si>
  <si>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</si>
  <si>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</si>
  <si>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</si>
  <si>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</si>
  <si>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</si>
  <si>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</si>
  <si>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</si>
  <si>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</si>
  <si>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</si>
  <si>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</si>
  <si>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</si>
  <si>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</si>
  <si>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</si>
  <si>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</si>
  <si>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</si>
  <si>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</si>
  <si>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</si>
  <si>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</si>
  <si>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</si>
  <si>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</si>
  <si>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</si>
  <si>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</si>
  <si>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</si>
  <si>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</si>
  <si>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</si>
  <si>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</si>
  <si>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</si>
  <si>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</si>
  <si>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</si>
  <si>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</si>
  <si>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</si>
  <si>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</si>
  <si>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</si>
  <si>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</si>
  <si>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</si>
  <si>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</si>
  <si>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</si>
  <si>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</si>
  <si>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</si>
  <si>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</si>
  <si>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</si>
  <si>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</si>
  <si>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</si>
  <si>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</si>
  <si>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</si>
  <si>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</si>
  <si>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</si>
  <si>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</si>
  <si>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</si>
  <si>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</si>
  <si>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</si>
  <si>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</si>
  <si>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</si>
  <si>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</si>
  <si>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</si>
  <si>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</si>
  <si>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</si>
  <si>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</si>
  <si>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</si>
  <si>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</si>
  <si>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</si>
  <si>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</si>
  <si>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</si>
  <si>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</si>
  <si>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</si>
  <si>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</si>
  <si>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</si>
  <si>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</si>
  <si>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</si>
  <si>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</si>
  <si>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</si>
  <si>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</si>
  <si>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</si>
  <si>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</si>
  <si>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</si>
  <si>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</si>
  <si>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</si>
  <si>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</si>
  <si>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</si>
  <si>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</si>
  <si>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</si>
  <si>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</si>
  <si>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</si>
  <si>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</si>
  <si>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</si>
  <si>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</si>
  <si>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</si>
  <si>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</si>
  <si>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</si>
  <si>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</si>
  <si>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</si>
  <si>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</si>
  <si>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</si>
  <si>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</si>
  <si>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</si>
  <si>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</si>
  <si>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</si>
  <si>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</si>
  <si>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</si>
  <si>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</si>
  <si>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</si>
  <si>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</si>
  <si>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</si>
  <si>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</si>
  <si>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</si>
  <si>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</si>
  <si>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</si>
  <si>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</si>
  <si>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</si>
  <si>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</si>
  <si>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</si>
  <si>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</si>
  <si>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</si>
  <si>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</si>
  <si>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</si>
  <si>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</si>
  <si>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</si>
  <si>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</si>
  <si>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</si>
  <si>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</si>
  <si>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</si>
  <si>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</si>
  <si>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</si>
  <si>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</si>
  <si>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</si>
  <si>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</si>
  <si>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</si>
  <si>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</si>
  <si>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</si>
  <si>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</si>
  <si>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</si>
  <si>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</si>
  <si>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</si>
  <si>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</si>
  <si>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</si>
  <si>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</si>
  <si>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</si>
  <si>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</si>
  <si>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</si>
  <si>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</si>
  <si>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</si>
  <si>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</si>
  <si>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</si>
  <si>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</si>
  <si>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</si>
  <si>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</si>
  <si>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</si>
  <si>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</si>
  <si>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</si>
  <si>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</si>
  <si>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</si>
  <si>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</si>
  <si>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</si>
  <si>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</si>
  <si>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</si>
  <si>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</si>
  <si>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</si>
  <si>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</si>
  <si>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</si>
  <si>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</si>
  <si>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</si>
  <si>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</si>
  <si>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</si>
  <si>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</si>
  <si>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</si>
  <si>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</si>
  <si>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</si>
  <si>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</si>
  <si>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</si>
  <si>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</si>
  <si>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</si>
  <si>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</si>
  <si>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</si>
  <si>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</si>
  <si>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</si>
  <si>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</si>
  <si>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</si>
  <si>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</si>
  <si>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</si>
  <si>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</si>
  <si>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</si>
  <si>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</si>
  <si>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</si>
  <si>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</si>
  <si>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</si>
  <si>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</si>
  <si>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</si>
  <si>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</si>
  <si>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</si>
  <si>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</si>
  <si>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</si>
  <si>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</si>
  <si>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</si>
  <si>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</si>
  <si>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</si>
  <si>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</si>
  <si>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</si>
  <si>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</si>
  <si>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</si>
  <si>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</si>
  <si>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</si>
  <si>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</si>
  <si>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</si>
  <si>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</si>
  <si>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</si>
  <si>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</si>
  <si>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</si>
  <si>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</si>
  <si>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</si>
  <si>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</si>
  <si>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</si>
  <si>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</si>
  <si>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</si>
  <si>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</si>
  <si>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</si>
  <si>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</si>
  <si>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</si>
  <si>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</si>
  <si>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</si>
  <si>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</si>
  <si>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</si>
  <si>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</si>
  <si>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</si>
  <si>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</si>
  <si>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</si>
  <si>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</si>
  <si>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</si>
  <si>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</si>
  <si>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</si>
  <si>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</si>
  <si>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</si>
  <si>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</si>
  <si>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</si>
  <si>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</si>
  <si>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</si>
  <si>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</si>
  <si>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</si>
  <si>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</si>
  <si>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</si>
  <si>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</si>
  <si>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</si>
  <si>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</si>
  <si>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</si>
  <si>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</si>
  <si>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</si>
  <si>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</si>
  <si>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</si>
  <si>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</si>
  <si>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</si>
  <si>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</si>
  <si>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</si>
  <si>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</si>
  <si>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</si>
  <si>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</si>
  <si>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</si>
  <si>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</si>
  <si>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</si>
  <si>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</si>
  <si>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</si>
  <si>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</si>
  <si>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</si>
  <si>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</si>
  <si>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</si>
  <si>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</si>
  <si>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</si>
  <si>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</si>
  <si>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</si>
  <si>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</si>
  <si>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</si>
  <si>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</si>
  <si>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</si>
  <si>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</si>
  <si>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</si>
  <si>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</si>
  <si>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</si>
  <si>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</si>
  <si>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</si>
  <si>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</si>
  <si>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</si>
  <si>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</si>
  <si>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</si>
  <si>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</si>
  <si>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</si>
  <si>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</si>
  <si>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</si>
  <si>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</si>
  <si>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</si>
  <si>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</si>
  <si>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</si>
  <si>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</si>
  <si>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</si>
  <si>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</si>
  <si>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</si>
  <si>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</si>
  <si>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</si>
  <si>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</si>
  <si>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</si>
  <si>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</si>
  <si>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</si>
  <si>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</si>
  <si>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</si>
  <si>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</si>
  <si>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</si>
  <si>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</si>
  <si>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</si>
  <si>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</si>
  <si>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</si>
  <si>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</si>
  <si>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</si>
  <si>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</si>
  <si>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</si>
  <si>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</si>
  <si>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</si>
  <si>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</si>
  <si>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</si>
  <si>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</si>
  <si>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</si>
  <si>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</si>
  <si>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</si>
  <si>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</si>
  <si>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</si>
  <si>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</si>
  <si>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</si>
  <si>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</si>
  <si>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</si>
  <si>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</si>
  <si>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</si>
  <si>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</si>
  <si>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</si>
  <si>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</si>
  <si>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</si>
  <si>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</si>
  <si>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</si>
  <si>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</si>
  <si>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</si>
  <si>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</si>
  <si>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</si>
  <si>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</si>
  <si>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</si>
  <si>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</si>
  <si>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</si>
  <si>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</si>
  <si>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</si>
  <si>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</si>
  <si>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</si>
  <si>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</si>
  <si>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</si>
  <si>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</si>
  <si>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</si>
  <si>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</si>
  <si>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</si>
  <si>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</si>
  <si>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</si>
  <si>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</si>
  <si>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</si>
  <si>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</si>
  <si>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</si>
  <si>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</si>
  <si>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</si>
  <si>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</si>
  <si>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</si>
  <si>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</si>
  <si>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</si>
  <si>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</si>
  <si>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</si>
  <si>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</si>
  <si>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</si>
  <si>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</si>
  <si>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</si>
  <si>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</si>
  <si>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</si>
  <si>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</si>
  <si>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</si>
  <si>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</si>
  <si>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</si>
  <si>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</si>
  <si>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</si>
  <si>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</si>
  <si>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</si>
  <si>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</si>
  <si>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</si>
  <si>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</si>
  <si>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</si>
  <si>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</si>
  <si>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</si>
  <si>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</si>
  <si>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</si>
  <si>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</si>
  <si>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</si>
  <si>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</si>
  <si>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</si>
  <si>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</si>
  <si>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</si>
  <si>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</si>
  <si>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</si>
  <si>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</si>
  <si>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</si>
  <si>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</si>
  <si>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</si>
  <si>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</si>
  <si>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</si>
  <si>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</si>
  <si>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</si>
  <si>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</si>
  <si>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</si>
  <si>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</si>
  <si>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</si>
  <si>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</si>
  <si>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</si>
  <si>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</si>
  <si>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</si>
  <si>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</si>
  <si>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</si>
  <si>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</si>
  <si>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</si>
  <si>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</si>
  <si>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</si>
  <si>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</si>
  <si>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</si>
  <si>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</si>
  <si>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</si>
  <si>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</si>
  <si>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</si>
  <si>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</si>
  <si>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</si>
  <si>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</si>
  <si>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</si>
  <si>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</si>
  <si>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</si>
  <si>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</si>
  <si>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</si>
  <si>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</si>
  <si>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</si>
  <si>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</si>
  <si>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</si>
  <si>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</si>
  <si>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</si>
  <si>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</si>
  <si>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</si>
  <si>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</si>
  <si>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</si>
  <si>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</si>
  <si>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</si>
  <si>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</si>
  <si>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</si>
  <si>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</si>
  <si>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</si>
  <si>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</si>
  <si>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</si>
  <si>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</si>
  <si>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</si>
  <si>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</si>
  <si>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</si>
  <si>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</si>
  <si>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</si>
  <si>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</si>
  <si>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</si>
  <si>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</si>
  <si>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</si>
  <si>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</si>
  <si>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</si>
  <si>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</si>
  <si>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</si>
  <si>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</si>
  <si>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</si>
  <si>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</si>
  <si>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</si>
  <si>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</si>
  <si>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</si>
  <si>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</si>
  <si>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</si>
  <si>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</si>
  <si>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</si>
  <si>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</si>
  <si>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</si>
  <si>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</si>
  <si>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</si>
  <si>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</si>
  <si>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</si>
  <si>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</si>
  <si>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</si>
  <si>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</si>
  <si>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</si>
  <si>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</si>
  <si>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</si>
  <si>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</si>
  <si>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</si>
  <si>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</si>
  <si>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</si>
  <si>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</si>
  <si>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</si>
  <si>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</si>
  <si>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</si>
  <si>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</si>
  <si>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</si>
  <si>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</si>
  <si>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</si>
  <si>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</si>
  <si>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</si>
  <si>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</si>
  <si>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</si>
  <si>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</si>
  <si>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</si>
  <si>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</si>
  <si>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</si>
  <si>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</si>
  <si>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</si>
  <si>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</si>
  <si>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</si>
  <si>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</si>
  <si>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</si>
  <si>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</si>
  <si>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</si>
  <si>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</si>
  <si>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</si>
  <si>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</si>
  <si>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</si>
  <si>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</si>
  <si>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</si>
  <si>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</si>
  <si>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</si>
  <si>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</si>
  <si>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</si>
  <si>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</si>
  <si>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</si>
  <si>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</si>
  <si>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</si>
  <si>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</si>
  <si>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</si>
  <si>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</si>
  <si>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</si>
  <si>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</si>
  <si>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</si>
  <si>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</si>
  <si>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</si>
  <si>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</si>
  <si>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</si>
  <si>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</si>
  <si>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</si>
  <si>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</si>
  <si>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</si>
  <si>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</si>
  <si>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</si>
  <si>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</si>
  <si>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</si>
  <si>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</si>
  <si>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</si>
  <si>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</si>
  <si>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</si>
  <si>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</si>
  <si>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</si>
  <si>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</si>
  <si>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</si>
  <si>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</si>
  <si>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</si>
  <si>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</si>
  <si>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</si>
  <si>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</si>
  <si>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</si>
  <si>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</si>
  <si>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</si>
  <si>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</si>
  <si>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</si>
  <si>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</si>
  <si>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</si>
  <si>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</si>
  <si>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</si>
  <si>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</si>
  <si>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</si>
  <si>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</si>
  <si>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</si>
  <si>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</si>
  <si>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</si>
  <si>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</si>
  <si>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</si>
  <si>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</si>
  <si>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</si>
  <si>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</si>
  <si>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</si>
  <si>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</si>
  <si>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</si>
  <si>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</si>
  <si>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</si>
  <si>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</si>
  <si>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</si>
  <si>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</si>
  <si>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</si>
  <si>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</si>
  <si>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</si>
  <si>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</si>
  <si>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</si>
  <si>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</si>
  <si>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</si>
  <si>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</si>
  <si>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</si>
  <si>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</si>
  <si>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</si>
  <si>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</si>
  <si>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</si>
  <si>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</si>
  <si>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</si>
  <si>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</si>
  <si>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</si>
  <si>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</si>
  <si>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</si>
  <si>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</si>
  <si>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</si>
  <si>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</si>
  <si>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</si>
  <si>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</si>
  <si>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</si>
  <si>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</si>
  <si>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</si>
  <si>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</si>
  <si>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</si>
  <si>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</si>
  <si>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</si>
  <si>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</si>
  <si>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</si>
  <si>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</si>
  <si>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</si>
  <si>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</si>
  <si>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</si>
  <si>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</si>
  <si>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</si>
  <si>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</si>
  <si>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</si>
  <si>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</si>
  <si>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</si>
  <si>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</si>
  <si>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</si>
  <si>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</si>
  <si>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</si>
  <si>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</si>
  <si>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</si>
  <si>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</si>
  <si>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</si>
  <si>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</si>
  <si>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</si>
  <si>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</si>
  <si>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</si>
  <si>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</si>
  <si>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</si>
  <si>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</si>
  <si>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</si>
  <si>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</si>
  <si>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</si>
  <si>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</si>
  <si>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</si>
  <si>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</si>
  <si>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</si>
  <si>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</si>
  <si>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</si>
  <si>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</si>
  <si>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</si>
  <si>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</si>
  <si>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</si>
  <si>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</si>
  <si>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</si>
  <si>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</si>
  <si>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</si>
  <si>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</si>
  <si>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</si>
  <si>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</si>
  <si>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</si>
  <si>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</si>
  <si>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</si>
  <si>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</si>
  <si>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</si>
  <si>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</si>
  <si>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</si>
  <si>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</si>
  <si>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</si>
  <si>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</si>
  <si>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</si>
  <si>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</si>
  <si>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</si>
  <si>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</si>
  <si>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</si>
  <si>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</si>
  <si>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</si>
  <si>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</si>
  <si>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</si>
  <si>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</si>
  <si>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</si>
  <si>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</si>
  <si>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</si>
  <si>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</si>
  <si>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</si>
  <si>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</si>
  <si>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</si>
  <si>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</si>
  <si>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</si>
  <si>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</si>
  <si>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</si>
  <si>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</si>
  <si>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</si>
  <si>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</si>
  <si>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</si>
  <si>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</si>
  <si>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</si>
  <si>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</si>
  <si>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</si>
  <si>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</si>
  <si>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</si>
  <si>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</si>
  <si>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</si>
  <si>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</si>
  <si>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</si>
  <si>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</si>
  <si>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</si>
  <si>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</si>
  <si>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</si>
  <si>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</si>
  <si>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</si>
  <si>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</si>
  <si>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</si>
  <si>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</si>
  <si>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</si>
  <si>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</si>
  <si>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</si>
  <si>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</si>
  <si>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</si>
  <si>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</si>
  <si>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</si>
  <si>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</si>
  <si>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</si>
  <si>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</si>
  <si>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</si>
  <si>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</si>
  <si>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</si>
  <si>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</si>
  <si>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</si>
  <si>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</si>
  <si>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</si>
  <si>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</si>
  <si>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</si>
  <si>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</si>
  <si>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</si>
  <si>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</si>
  <si>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</si>
  <si>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</si>
  <si>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</si>
  <si>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</si>
  <si>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</si>
  <si>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</si>
  <si>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</si>
  <si>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</si>
  <si>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</si>
  <si>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</si>
  <si>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</si>
  <si>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</si>
  <si>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</si>
  <si>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</si>
  <si>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</si>
  <si>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</si>
  <si>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</si>
  <si>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</si>
  <si>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</si>
  <si>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</si>
  <si>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</si>
  <si>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</si>
  <si>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</si>
  <si>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</si>
  <si>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</si>
  <si>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</si>
  <si>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</si>
  <si>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</si>
  <si>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</si>
  <si>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</si>
  <si>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</si>
  <si>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</si>
  <si>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</si>
  <si>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</si>
  <si>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</si>
  <si>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</si>
  <si>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</si>
  <si>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</si>
  <si>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</si>
  <si>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</si>
  <si>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</si>
  <si>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</si>
  <si>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</si>
  <si>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</si>
  <si>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</si>
  <si>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</si>
  <si>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</si>
  <si>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</si>
  <si>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</si>
  <si>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</si>
  <si>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</si>
  <si>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</si>
  <si>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</si>
  <si>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</si>
  <si>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</si>
  <si>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</si>
  <si>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</si>
  <si>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</si>
  <si>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</si>
  <si>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</si>
  <si>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</si>
  <si>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</si>
  <si>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</si>
  <si>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</si>
  <si>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</si>
  <si>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</si>
  <si>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</si>
  <si>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</si>
  <si>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</si>
  <si>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</si>
  <si>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</si>
  <si>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</si>
  <si>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</si>
  <si>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</si>
  <si>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</si>
  <si>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</si>
  <si>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</si>
  <si>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</si>
  <si>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</si>
  <si>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</si>
  <si>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</si>
  <si>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</si>
  <si>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</si>
  <si>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</si>
  <si>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</si>
  <si>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</si>
  <si>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</si>
  <si>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</si>
  <si>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</si>
  <si>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</si>
  <si>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</si>
  <si>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</si>
  <si>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</si>
  <si>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</si>
  <si>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</si>
  <si>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</si>
  <si>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</si>
  <si>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</si>
  <si>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</si>
  <si>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</si>
  <si>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</si>
  <si>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</si>
  <si>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</si>
  <si>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</si>
  <si>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</si>
  <si>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</si>
  <si>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</si>
  <si>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</si>
  <si>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</si>
  <si>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</si>
  <si>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</si>
  <si>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</si>
  <si>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</si>
  <si>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</si>
  <si>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</si>
  <si>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</si>
  <si>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</si>
  <si>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</si>
  <si>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</si>
  <si>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</si>
  <si>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</si>
  <si>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</si>
  <si>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</si>
  <si>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</si>
  <si>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</si>
  <si>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</si>
  <si>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</si>
  <si>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</si>
  <si>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</si>
  <si>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</si>
  <si>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</si>
  <si>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</si>
  <si>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</si>
  <si>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</si>
  <si>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</si>
  <si>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</si>
  <si>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</si>
  <si>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</si>
  <si>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</si>
  <si>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</si>
  <si>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</si>
  <si>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</si>
  <si>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</si>
  <si>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</si>
  <si>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</si>
  <si>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</si>
  <si>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</si>
  <si>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</si>
  <si>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</si>
  <si>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</si>
  <si>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</si>
  <si>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</si>
  <si>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</si>
  <si>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</si>
  <si>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</si>
  <si>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</si>
  <si>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</si>
  <si>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</si>
  <si>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</si>
  <si>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</si>
  <si>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</si>
  <si>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</si>
  <si>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</si>
  <si>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</si>
  <si>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</si>
  <si>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</si>
  <si>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</si>
  <si>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</si>
  <si>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</si>
  <si>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</si>
  <si>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</si>
  <si>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</si>
  <si>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</si>
  <si>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</si>
  <si>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</si>
  <si>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</si>
  <si>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</si>
  <si>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</si>
  <si>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</si>
  <si>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</si>
  <si>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</si>
  <si>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</si>
  <si>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</si>
  <si>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</si>
  <si>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</si>
  <si>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</si>
  <si>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</si>
  <si>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</si>
  <si>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</si>
  <si>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</si>
  <si>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</si>
  <si>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</si>
  <si>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</si>
  <si>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</si>
  <si>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</si>
  <si>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</si>
  <si>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</si>
  <si>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</si>
  <si>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</si>
  <si>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</si>
  <si>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</si>
  <si>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</si>
  <si>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</si>
  <si>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</si>
  <si>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</si>
  <si>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</si>
  <si>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</si>
  <si>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</si>
  <si>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</si>
  <si>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</si>
  <si>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</si>
  <si>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</si>
  <si>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</si>
  <si>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</si>
  <si>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</si>
  <si>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</si>
  <si>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</si>
  <si>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</si>
  <si>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</si>
  <si>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</si>
  <si>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</si>
  <si>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</si>
  <si>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</si>
  <si>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</si>
  <si>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</si>
  <si>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</si>
  <si>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</si>
  <si>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</si>
  <si>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</si>
  <si>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</si>
  <si>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</si>
  <si>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</si>
  <si>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</si>
  <si>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</si>
  <si>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</si>
  <si>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</si>
  <si>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</si>
  <si>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</si>
  <si>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</si>
  <si>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</si>
  <si>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</si>
  <si>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</si>
  <si>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</si>
  <si>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</si>
  <si>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</si>
  <si>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</si>
  <si>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</si>
  <si>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</si>
  <si>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</si>
  <si>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</si>
  <si>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</si>
  <si>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</si>
  <si>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</si>
  <si>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</si>
  <si>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</si>
  <si>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</si>
  <si>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</si>
  <si>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</si>
  <si>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</si>
  <si>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</si>
  <si>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</si>
  <si>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</si>
  <si>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</si>
  <si>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</si>
  <si>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</si>
  <si>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</si>
  <si>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</si>
  <si>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</si>
  <si>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</si>
  <si>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</si>
  <si>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</si>
  <si>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</si>
  <si>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</si>
  <si>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</si>
  <si>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</si>
  <si>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</si>
  <si>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</si>
  <si>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</si>
  <si>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</si>
  <si>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</si>
  <si>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</si>
  <si>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</si>
  <si>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</si>
  <si>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</si>
  <si>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</si>
  <si>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</si>
  <si>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</si>
  <si>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</si>
  <si>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</si>
  <si>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</si>
  <si>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</si>
  <si>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</si>
  <si>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</si>
  <si>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</si>
  <si>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</si>
  <si>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</si>
  <si>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</si>
  <si>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</si>
  <si>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</si>
  <si>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</si>
  <si>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</si>
  <si>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</si>
  <si>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</si>
  <si>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</si>
  <si>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</si>
  <si>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</si>
  <si>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</si>
  <si>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</si>
  <si>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</si>
  <si>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</si>
  <si>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</si>
  <si>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</si>
  <si>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</si>
  <si>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</si>
  <si>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</si>
  <si>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</si>
  <si>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</si>
  <si>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</si>
  <si>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</si>
  <si>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</si>
  <si>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</si>
  <si>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</si>
  <si>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</si>
  <si>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</si>
  <si>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</si>
  <si>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</si>
  <si>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</si>
  <si>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</si>
  <si>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</si>
  <si>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</si>
  <si>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</si>
  <si>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</si>
  <si>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</si>
  <si>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</si>
  <si>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</si>
  <si>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</si>
  <si>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</si>
  <si>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</si>
  <si>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</si>
  <si>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</si>
  <si>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</si>
  <si>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</si>
  <si>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</si>
  <si>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</si>
  <si>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</si>
  <si>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</si>
  <si>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</si>
  <si>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</si>
  <si>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</si>
  <si>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</si>
  <si>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</si>
  <si>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</si>
  <si>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</si>
  <si>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</si>
  <si>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</si>
  <si>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</si>
  <si>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</si>
  <si>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</si>
  <si>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</si>
  <si>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</si>
  <si>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</si>
  <si>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</si>
  <si>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</si>
  <si>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</si>
  <si>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</si>
  <si>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</si>
  <si>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</si>
  <si>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</si>
  <si>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</si>
  <si>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</si>
  <si>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</si>
  <si>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</si>
  <si>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</si>
  <si>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</si>
  <si>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</si>
  <si>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</si>
  <si>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</si>
  <si>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</si>
  <si>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</si>
  <si>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</si>
  <si>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</si>
  <si>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</si>
  <si>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</si>
  <si>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</si>
  <si>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</si>
  <si>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</si>
  <si>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</si>
  <si>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</si>
  <si>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</si>
  <si>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</si>
  <si>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</si>
  <si>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</si>
  <si>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</si>
  <si>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</si>
  <si>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</si>
  <si>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</si>
  <si>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</si>
  <si>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</si>
  <si>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</si>
  <si>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</si>
  <si>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</si>
  <si>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</si>
  <si>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</si>
  <si>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</si>
  <si>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</si>
  <si>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</si>
  <si>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</si>
  <si>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</si>
  <si>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</si>
  <si>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</si>
  <si>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</si>
  <si>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</si>
  <si>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</si>
  <si>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</si>
  <si>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</si>
  <si>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</si>
  <si>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</si>
  <si>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</si>
  <si>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</si>
  <si>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</si>
  <si>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</si>
  <si>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</si>
  <si>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</si>
  <si>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</si>
  <si>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</si>
  <si>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</si>
  <si>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</si>
  <si>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</si>
  <si>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</si>
  <si>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</si>
  <si>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</si>
  <si>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</si>
  <si>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</si>
  <si>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</si>
  <si>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</si>
  <si>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</si>
  <si>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</si>
  <si>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</si>
  <si>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</si>
  <si>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</si>
  <si>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</si>
  <si>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</si>
  <si>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</si>
  <si>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</si>
  <si>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</si>
  <si>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</si>
  <si>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</si>
  <si>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</si>
  <si>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</si>
  <si>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</si>
  <si>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</si>
  <si>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</si>
  <si>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</si>
  <si>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</si>
  <si>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</si>
  <si>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</si>
  <si>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</si>
  <si>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</si>
  <si>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</si>
  <si>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</si>
  <si>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</si>
  <si>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</si>
  <si>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</si>
  <si>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</si>
  <si>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</si>
  <si>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</si>
  <si>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</si>
  <si>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</si>
  <si>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</si>
  <si>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</si>
  <si>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</si>
  <si>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</si>
  <si>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</si>
  <si>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</si>
  <si>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</si>
  <si>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</si>
  <si>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</si>
  <si>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</si>
  <si>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</si>
  <si>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</si>
  <si>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</si>
  <si>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</si>
  <si>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</si>
  <si>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</si>
  <si>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</si>
  <si>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</si>
  <si>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</si>
  <si>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</si>
  <si>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</si>
  <si>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</si>
  <si>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</si>
  <si>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</si>
  <si>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</si>
  <si>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</si>
  <si>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</si>
  <si>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</si>
  <si>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</si>
  <si>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</si>
  <si>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</si>
  <si>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</si>
  <si>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</si>
  <si>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</si>
  <si>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</si>
  <si>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</si>
  <si>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</si>
  <si>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</si>
  <si>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</si>
  <si>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</si>
  <si>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</si>
  <si>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</si>
  <si>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</si>
  <si>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</si>
  <si>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</si>
  <si>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</si>
  <si>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</si>
  <si>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</si>
  <si>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</si>
  <si>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</si>
  <si>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</si>
  <si>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</si>
  <si>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</si>
  <si>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</si>
  <si>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</si>
  <si>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</si>
  <si>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</si>
  <si>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</si>
  <si>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</si>
  <si>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</si>
  <si>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</si>
  <si>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</si>
  <si>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</si>
  <si>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</si>
  <si>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</si>
  <si>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</si>
  <si>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</si>
  <si>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</si>
  <si>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</si>
  <si>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</si>
  <si>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</si>
  <si>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</si>
  <si>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</si>
  <si>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</si>
  <si>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</si>
  <si>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</si>
  <si>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</si>
  <si>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</si>
  <si>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</si>
  <si>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</si>
  <si>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</si>
  <si>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</si>
  <si>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</si>
  <si>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</si>
  <si>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</si>
  <si>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</si>
  <si>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</si>
  <si>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</si>
  <si>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</si>
  <si>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</si>
  <si>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</si>
  <si>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</si>
  <si>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</si>
  <si>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</si>
  <si>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</si>
  <si>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</si>
  <si>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</si>
  <si>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</si>
  <si>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</si>
  <si>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</si>
  <si>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</si>
  <si>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</si>
  <si>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</si>
  <si>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</si>
  <si>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</si>
  <si>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</si>
  <si>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</si>
  <si>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</si>
  <si>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</si>
  <si>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</si>
  <si>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</si>
  <si>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</si>
  <si>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</si>
  <si>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</si>
  <si>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</si>
  <si>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</si>
  <si>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</si>
  <si>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</si>
  <si>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</si>
  <si>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</si>
  <si>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</si>
  <si>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</si>
  <si>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</si>
  <si>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</si>
  <si>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</si>
  <si>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</si>
  <si>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</si>
  <si>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</si>
  <si>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</si>
  <si>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</si>
  <si>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</si>
  <si>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</si>
  <si>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</si>
  <si>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</si>
  <si>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</si>
  <si>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</si>
  <si>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</si>
  <si>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</si>
  <si>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</si>
  <si>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</si>
  <si>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</si>
  <si>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</si>
  <si>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</si>
  <si>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</si>
  <si>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</si>
  <si>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</si>
  <si>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</si>
  <si>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</si>
  <si>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</si>
  <si>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</si>
  <si>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</si>
  <si>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</si>
  <si>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</si>
  <si>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</si>
  <si>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</si>
  <si>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</si>
  <si>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</si>
  <si>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</si>
  <si>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</si>
  <si>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</si>
  <si>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</si>
  <si>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</si>
  <si>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</si>
  <si>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</si>
  <si>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</si>
  <si>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</si>
  <si>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</si>
  <si>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</si>
  <si>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</si>
  <si>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</si>
  <si>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</si>
  <si>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</si>
  <si>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</si>
  <si>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</si>
  <si>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</si>
  <si>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</si>
  <si>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</si>
  <si>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</si>
  <si>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</si>
  <si>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</si>
  <si>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</si>
  <si>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</si>
  <si>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</si>
  <si>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</si>
  <si>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</si>
  <si>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</si>
  <si>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</si>
  <si>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</si>
  <si>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</si>
  <si>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</si>
  <si>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</si>
  <si>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</si>
  <si>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</si>
  <si>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</si>
  <si>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</si>
  <si>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</si>
  <si>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</si>
  <si>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</si>
  <si>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</si>
  <si>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</si>
  <si>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</si>
  <si>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</si>
  <si>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</si>
  <si>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</si>
  <si>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</si>
  <si>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</si>
  <si>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</si>
  <si>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</si>
  <si>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</si>
  <si>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</si>
  <si>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</si>
  <si>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</si>
  <si>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</si>
  <si>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</si>
  <si>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</si>
  <si>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</si>
  <si>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</si>
  <si>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</si>
  <si>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</si>
  <si>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</si>
  <si>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</si>
  <si>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</si>
  <si>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</si>
  <si>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</si>
  <si>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</si>
  <si>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</si>
  <si>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</si>
  <si>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</si>
  <si>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</si>
  <si>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</si>
  <si>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</si>
  <si>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</si>
  <si>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</si>
  <si>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</si>
  <si>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</si>
  <si>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</si>
  <si>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</si>
  <si>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</si>
  <si>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</si>
  <si>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</si>
  <si>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</si>
  <si>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</si>
  <si>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</si>
  <si>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</si>
  <si>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</si>
  <si>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</si>
  <si>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</si>
  <si>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</si>
  <si>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</si>
  <si>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</si>
  <si>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</si>
  <si>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</si>
  <si>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</si>
  <si>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</si>
  <si>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</si>
  <si>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</si>
  <si>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</si>
  <si>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</si>
  <si>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</si>
  <si>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</si>
  <si>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</si>
  <si>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</si>
  <si>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</si>
  <si>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</si>
  <si>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</si>
  <si>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</si>
  <si>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</si>
  <si>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</si>
  <si>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</si>
  <si>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</si>
  <si>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</si>
  <si>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</si>
  <si>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</si>
  <si>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</si>
  <si>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</si>
  <si>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</si>
  <si>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</si>
  <si>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</si>
  <si>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</si>
  <si>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</si>
  <si>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</si>
  <si>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</si>
  <si>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</si>
  <si>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</si>
  <si>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</si>
  <si>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</si>
  <si>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</si>
  <si>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</si>
  <si>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</si>
  <si>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</si>
  <si>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</si>
  <si>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</si>
  <si>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</si>
  <si>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</si>
  <si>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</si>
  <si>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</si>
  <si>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</si>
  <si>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</si>
  <si>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</si>
  <si>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</si>
  <si>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</si>
  <si>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</si>
  <si>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</si>
  <si>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</si>
  <si>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</si>
  <si>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</si>
  <si>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</si>
  <si>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</si>
  <si>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</si>
  <si>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</si>
  <si>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</si>
  <si>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</si>
  <si>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</si>
  <si>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</si>
  <si>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</si>
  <si>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</si>
  <si>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</si>
  <si>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</si>
  <si>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</si>
  <si>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</si>
  <si>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</si>
  <si>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</si>
  <si>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</si>
  <si>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</si>
  <si>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</si>
  <si>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</si>
  <si>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</si>
  <si>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</si>
  <si>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</si>
  <si>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</si>
  <si>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</si>
  <si>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</si>
  <si>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</si>
  <si>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</si>
  <si>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</si>
  <si>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</si>
  <si>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</si>
  <si>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</si>
  <si>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</si>
  <si>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</si>
  <si>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</si>
  <si>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</si>
  <si>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</si>
  <si>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</si>
  <si>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</si>
  <si>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</si>
  <si>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</si>
  <si>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</si>
  <si>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</si>
  <si>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</si>
  <si>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</si>
  <si>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</si>
  <si>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</si>
  <si>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</si>
  <si>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</si>
  <si>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</si>
  <si>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</si>
  <si>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</si>
  <si>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</si>
  <si>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</si>
  <si>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</si>
  <si>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</si>
  <si>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</si>
  <si>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</si>
  <si>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</si>
  <si>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</si>
  <si>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</si>
  <si>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</si>
  <si>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</si>
  <si>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</si>
  <si>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</si>
  <si>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</si>
  <si>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</si>
  <si>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</si>
  <si>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</si>
  <si>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</si>
  <si>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</si>
  <si>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</si>
  <si>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</si>
  <si>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</si>
  <si>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</si>
  <si>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</si>
  <si>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</si>
  <si>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</si>
  <si>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</si>
  <si>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</si>
  <si>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</si>
  <si>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</si>
  <si>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</si>
  <si>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</si>
  <si>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</si>
  <si>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</si>
  <si>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</si>
  <si>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</si>
  <si>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</si>
  <si>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</si>
  <si>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</si>
  <si>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</si>
  <si>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</si>
  <si>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</si>
  <si>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</si>
  <si>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</si>
  <si>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</si>
  <si>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</si>
  <si>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</si>
  <si>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</si>
  <si>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</si>
  <si>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</si>
  <si>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</si>
  <si>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</si>
  <si>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</si>
  <si>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</si>
  <si>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</si>
  <si>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</si>
  <si>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</si>
  <si>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</si>
  <si>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</si>
  <si>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</si>
  <si>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</si>
  <si>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</si>
  <si>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</si>
  <si>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</si>
  <si>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</si>
  <si>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</si>
  <si>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</si>
  <si>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</si>
  <si>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</si>
  <si>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</si>
  <si>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</si>
  <si>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</si>
  <si>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</si>
  <si>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</si>
  <si>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</si>
  <si>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</si>
  <si>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</si>
  <si>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</si>
  <si>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</si>
  <si>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</si>
  <si>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</si>
  <si>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</si>
  <si>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</si>
  <si>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</si>
  <si>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</si>
  <si>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</si>
  <si>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</si>
  <si>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</si>
  <si>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</si>
  <si>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</si>
  <si>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</si>
  <si>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</si>
  <si>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</si>
  <si>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</si>
  <si>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</si>
  <si>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</si>
  <si>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</si>
  <si>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</si>
  <si>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</si>
  <si>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</si>
  <si>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</si>
  <si>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</si>
  <si>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</si>
  <si>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</si>
  <si>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</si>
  <si>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</si>
  <si>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</si>
  <si>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</si>
  <si>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</si>
  <si>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</si>
  <si>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</si>
  <si>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</si>
  <si>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</si>
  <si>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</si>
  <si>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</si>
  <si>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</si>
  <si>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</si>
  <si>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</si>
  <si>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</si>
  <si>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</si>
  <si>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</si>
  <si>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</si>
  <si>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</si>
  <si>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</si>
  <si>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</si>
  <si>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</si>
  <si>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</si>
  <si>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</si>
  <si>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</si>
  <si>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</si>
  <si>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</si>
  <si>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</si>
  <si>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</si>
  <si>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</si>
  <si>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</si>
  <si>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</si>
  <si>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</si>
  <si>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</si>
  <si>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</si>
  <si>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</si>
  <si>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</si>
  <si>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</si>
  <si>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</si>
  <si>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</si>
  <si>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</si>
  <si>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</si>
  <si>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</si>
  <si>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</si>
  <si>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</si>
  <si>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</si>
  <si>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</si>
  <si>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</si>
  <si>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</si>
  <si>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</si>
  <si>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</si>
  <si>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</si>
  <si>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</si>
  <si>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</si>
  <si>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</si>
  <si>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</si>
  <si>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</si>
  <si>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</si>
  <si>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</si>
  <si>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</si>
  <si>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</si>
  <si>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</si>
  <si>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</si>
  <si>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</si>
  <si>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</si>
  <si>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</si>
  <si>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</si>
  <si>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</si>
  <si>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</si>
  <si>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</si>
  <si>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</si>
  <si>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</si>
  <si>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</si>
  <si>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</si>
  <si>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</si>
  <si>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</si>
  <si>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</si>
  <si>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</si>
  <si>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</si>
  <si>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</si>
  <si>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</si>
  <si>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</si>
  <si>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</si>
  <si>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</si>
  <si>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</si>
  <si>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</si>
  <si>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</si>
  <si>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</si>
  <si>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</si>
  <si>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</si>
  <si>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</si>
  <si>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</si>
  <si>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</si>
  <si>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</si>
  <si>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</si>
  <si>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</si>
  <si>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</si>
  <si>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</si>
  <si>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</si>
  <si>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</si>
  <si>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</si>
  <si>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</si>
  <si>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</si>
  <si>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</si>
  <si>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</si>
  <si>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</si>
  <si>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</si>
  <si>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</si>
  <si>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</si>
  <si>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</si>
  <si>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</si>
  <si>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</si>
  <si>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</si>
  <si>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</si>
  <si>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</si>
  <si>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</si>
  <si>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</si>
  <si>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</si>
  <si>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</si>
  <si>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</si>
  <si>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</si>
  <si>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</si>
  <si>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</si>
  <si>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</si>
  <si>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</si>
  <si>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</si>
  <si>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</si>
  <si>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</si>
  <si>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</si>
  <si>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</si>
  <si>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</si>
  <si>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</si>
  <si>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</si>
  <si>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</si>
  <si>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</si>
  <si>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</si>
  <si>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</si>
  <si>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</si>
  <si>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</si>
  <si>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</si>
  <si>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</si>
  <si>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</si>
  <si>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</si>
  <si>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</si>
  <si>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</si>
  <si>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</si>
  <si>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</si>
  <si>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</si>
  <si>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</si>
  <si>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</si>
  <si>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</si>
  <si>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</si>
  <si>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</si>
  <si>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</si>
  <si>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</si>
  <si>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</si>
  <si>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</si>
  <si>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</si>
  <si>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</si>
  <si>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</si>
  <si>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</si>
  <si>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</si>
  <si>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</si>
  <si>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</si>
  <si>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</si>
  <si>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</si>
  <si>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</si>
  <si>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</si>
  <si>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</si>
  <si>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</si>
  <si>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</si>
  <si>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</si>
  <si>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</si>
  <si>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</si>
  <si>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</si>
  <si>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</si>
  <si>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</si>
  <si>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</si>
  <si>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</si>
  <si>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</si>
  <si>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</si>
  <si>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</si>
  <si>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</si>
  <si>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</si>
  <si>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</si>
  <si>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</si>
  <si>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</si>
  <si>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</si>
  <si>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</si>
  <si>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</si>
  <si>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</si>
  <si>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</si>
  <si>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</si>
  <si>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</si>
  <si>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</si>
  <si>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</si>
  <si>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</si>
  <si>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</si>
  <si>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</si>
  <si>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</si>
  <si>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</si>
  <si>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</si>
  <si>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</si>
  <si>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</si>
  <si>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</si>
  <si>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</si>
  <si>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</si>
  <si>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</si>
  <si>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</si>
  <si>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</si>
  <si>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</si>
  <si>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</si>
  <si>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</si>
  <si>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</si>
  <si>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</si>
  <si>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</si>
  <si>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</si>
  <si>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</si>
  <si>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</si>
  <si>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</si>
  <si>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</si>
  <si>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</si>
  <si>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</si>
  <si>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</si>
  <si>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</si>
  <si>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</si>
  <si>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</si>
  <si>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</si>
  <si>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</si>
  <si>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</si>
  <si>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</si>
  <si>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</si>
  <si>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</si>
  <si>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</si>
  <si>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</si>
  <si>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</si>
  <si>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</si>
  <si>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</si>
  <si>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</si>
  <si>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</si>
  <si>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</si>
  <si>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</si>
  <si>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</si>
  <si>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</si>
  <si>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</si>
  <si>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</si>
  <si>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</si>
  <si>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</si>
  <si>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</si>
  <si>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</si>
  <si>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</si>
  <si>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</si>
  <si>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</si>
  <si>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</si>
  <si>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</si>
  <si>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</si>
  <si>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</si>
  <si>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</si>
  <si>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</si>
  <si>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</si>
  <si>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</si>
  <si>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</si>
  <si>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</si>
  <si>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</si>
  <si>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</si>
  <si>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</si>
  <si>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</si>
  <si>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</si>
  <si>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</si>
  <si>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</si>
  <si>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</si>
  <si>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</si>
  <si>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</si>
  <si>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</si>
  <si>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</si>
  <si>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</si>
  <si>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</si>
  <si>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</si>
  <si>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</si>
  <si>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</si>
  <si>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</si>
  <si>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</si>
  <si>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</si>
  <si>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</si>
  <si>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</si>
  <si>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</si>
  <si>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</si>
  <si>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</si>
  <si>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</si>
  <si>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</si>
  <si>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</si>
  <si>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</si>
  <si>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</si>
  <si>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</si>
  <si>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</si>
  <si>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</si>
  <si>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</si>
  <si>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</si>
  <si>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</si>
  <si>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</si>
  <si>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</si>
  <si>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</si>
  <si>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</si>
  <si>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</si>
  <si>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</si>
  <si>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</si>
  <si>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</si>
  <si>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</si>
  <si>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</si>
  <si>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</si>
  <si>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</si>
  <si>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</si>
  <si>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</si>
  <si>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</si>
  <si>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</si>
  <si>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</si>
  <si>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</si>
  <si>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</si>
  <si>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</si>
  <si>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</si>
  <si>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</si>
  <si>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</si>
  <si>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</si>
  <si>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</si>
  <si>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</si>
  <si>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</si>
  <si>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</si>
  <si>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</si>
  <si>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</si>
  <si>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</si>
  <si>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</si>
  <si>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</si>
  <si>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</si>
  <si>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</si>
  <si>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</si>
  <si>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</si>
  <si>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</si>
  <si>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</si>
  <si>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</si>
  <si>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</si>
  <si>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</si>
  <si>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</si>
  <si>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</si>
  <si>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</si>
  <si>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</si>
  <si>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</si>
  <si>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</si>
  <si>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</si>
  <si>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</si>
  <si>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</si>
  <si>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</si>
  <si>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</si>
  <si>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</si>
  <si>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</si>
  <si>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</si>
  <si>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</si>
  <si>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</si>
  <si>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</si>
  <si>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</si>
  <si>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</si>
  <si>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</si>
  <si>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</si>
  <si>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</si>
  <si>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</si>
  <si>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</si>
  <si>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</si>
  <si>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</si>
  <si>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</si>
  <si>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</si>
  <si>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</si>
  <si>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</si>
  <si>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</si>
  <si>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</si>
  <si>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</si>
  <si>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</si>
  <si>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</si>
  <si>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</si>
  <si>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</si>
  <si>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</si>
  <si>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</si>
  <si>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</si>
  <si>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</si>
  <si>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</si>
  <si>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</si>
  <si>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</si>
  <si>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</si>
  <si>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</si>
  <si>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</si>
  <si>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</si>
  <si>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</si>
  <si>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</si>
  <si>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</si>
  <si>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</si>
  <si>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</si>
  <si>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</si>
  <si>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</si>
  <si>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</si>
  <si>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</si>
  <si>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</si>
  <si>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</si>
  <si>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</si>
  <si>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</si>
  <si>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</si>
  <si>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</si>
  <si>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</si>
  <si>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</si>
  <si>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</si>
  <si>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</si>
  <si>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</si>
  <si>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</si>
  <si>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</si>
  <si>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</si>
  <si>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</si>
  <si>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</si>
  <si>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</si>
  <si>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</si>
  <si>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</si>
  <si>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</si>
  <si>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</si>
  <si>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</si>
  <si>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</si>
  <si>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</si>
  <si>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</si>
  <si>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</si>
  <si>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</si>
  <si>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</si>
  <si>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</si>
  <si>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</si>
  <si>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</si>
  <si>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</si>
  <si>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</si>
  <si>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</si>
  <si>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</si>
  <si>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</si>
  <si>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</si>
  <si>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</si>
  <si>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</si>
  <si>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</si>
  <si>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</si>
  <si>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</si>
  <si>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</si>
  <si>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</si>
  <si>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</si>
  <si>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</si>
  <si>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</si>
  <si>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</si>
  <si>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</si>
  <si>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</si>
  <si>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</si>
  <si>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</si>
  <si>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</si>
  <si>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</si>
  <si>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</si>
  <si>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</si>
  <si>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</si>
  <si>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</si>
  <si>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</si>
  <si>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</si>
  <si>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</si>
  <si>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</si>
  <si>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</si>
  <si>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</si>
  <si>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</si>
  <si>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</si>
  <si>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</si>
  <si>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</si>
  <si>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</si>
  <si>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</si>
  <si>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</si>
  <si>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</si>
  <si>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</si>
  <si>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</si>
  <si>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</si>
  <si>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</si>
  <si>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</si>
  <si>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</si>
  <si>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</si>
  <si>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</si>
  <si>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</si>
  <si>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</si>
  <si>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</si>
  <si>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</si>
  <si>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</si>
  <si>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</si>
  <si>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</si>
  <si>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</si>
  <si>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</si>
  <si>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</si>
  <si>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</si>
  <si>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</si>
  <si>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</si>
  <si>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</si>
  <si>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</si>
  <si>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</si>
  <si>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</si>
  <si>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</si>
  <si>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</si>
  <si>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</si>
  <si>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</si>
  <si>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</si>
  <si>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</si>
  <si>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</si>
  <si>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</si>
  <si>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</si>
  <si>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</si>
  <si>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</si>
  <si>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</si>
  <si>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</si>
  <si>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</si>
  <si>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</si>
  <si>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</si>
  <si>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</si>
  <si>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</si>
  <si>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</si>
  <si>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</si>
  <si>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</si>
  <si>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</si>
  <si>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</si>
  <si>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</si>
  <si>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</si>
  <si>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</si>
  <si>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</si>
  <si>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</si>
  <si>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</si>
  <si>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</si>
  <si>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</si>
  <si>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</si>
  <si>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</si>
  <si>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</si>
  <si>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</si>
  <si>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</si>
  <si>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</si>
  <si>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</si>
  <si>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</si>
  <si>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</si>
  <si>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</si>
  <si>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</si>
  <si>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</si>
  <si>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</si>
  <si>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</si>
  <si>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</si>
  <si>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</si>
  <si>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</si>
  <si>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</si>
  <si>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</si>
  <si>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</si>
  <si>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</si>
  <si>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</si>
  <si>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</si>
  <si>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</si>
  <si>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</si>
  <si>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</si>
  <si>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</si>
  <si>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</si>
  <si>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</si>
  <si>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</si>
  <si>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</si>
  <si>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</si>
  <si>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</si>
  <si>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</si>
  <si>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</si>
  <si>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</si>
  <si>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</si>
  <si>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</si>
  <si>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</si>
  <si>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</si>
  <si>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</si>
  <si>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</si>
  <si>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</si>
  <si>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</si>
  <si>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</si>
  <si>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</si>
  <si>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</si>
  <si>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</si>
  <si>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</si>
  <si>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</si>
  <si>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</si>
  <si>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</si>
  <si>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</si>
  <si>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</si>
  <si>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</si>
  <si>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</si>
  <si>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</si>
  <si>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</si>
  <si>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</si>
  <si>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</si>
  <si>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</si>
  <si>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</si>
  <si>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</si>
  <si>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</si>
  <si>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</si>
  <si>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</si>
  <si>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</si>
  <si>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</si>
  <si>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</si>
  <si>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</si>
  <si>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</si>
  <si>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</si>
  <si>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</si>
  <si>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</si>
  <si>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</si>
  <si>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</si>
  <si>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</si>
  <si>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</si>
  <si>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</si>
  <si>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</si>
  <si>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</si>
  <si>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</si>
  <si>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</si>
  <si>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</si>
  <si>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</si>
  <si>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</si>
  <si>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</si>
  <si>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</si>
  <si>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</si>
  <si>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</si>
  <si>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</si>
  <si>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</si>
  <si>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</si>
  <si>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</si>
  <si>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</si>
  <si>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</si>
  <si>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</si>
  <si>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</si>
  <si>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</si>
  <si>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</si>
  <si>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</si>
  <si>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</si>
  <si>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</si>
  <si>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</si>
  <si>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</si>
  <si>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</si>
  <si>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</si>
  <si>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</si>
  <si>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</si>
  <si>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</si>
  <si>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</si>
  <si>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</si>
  <si>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</si>
  <si>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</si>
  <si>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</si>
  <si>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</si>
  <si>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</si>
  <si>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</si>
  <si>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</si>
  <si>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</si>
  <si>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</si>
  <si>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</si>
  <si>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</si>
  <si>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</si>
  <si>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</si>
  <si>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</si>
  <si>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</si>
  <si>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</si>
  <si>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</si>
  <si>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</si>
  <si>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</si>
  <si>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</si>
  <si>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</si>
  <si>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</si>
  <si>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</si>
  <si>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</si>
  <si>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</si>
  <si>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</si>
  <si>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</si>
  <si>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</si>
  <si>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</si>
  <si>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</si>
  <si>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</si>
  <si>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</si>
  <si>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</si>
  <si>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</si>
  <si>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</si>
  <si>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</si>
  <si>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</si>
  <si>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</si>
  <si>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</si>
  <si>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</si>
  <si>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</si>
  <si>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</si>
  <si>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</si>
  <si>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</si>
  <si>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</si>
  <si>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</si>
  <si>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</si>
  <si>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</si>
  <si>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</si>
  <si>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</si>
  <si>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</si>
  <si>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</si>
  <si>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</si>
  <si>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</si>
  <si>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</si>
  <si>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</si>
  <si>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</si>
  <si>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</si>
  <si>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</si>
  <si>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</si>
  <si>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</si>
  <si>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</si>
  <si>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</si>
  <si>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</si>
  <si>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</si>
  <si>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</si>
  <si>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</si>
  <si>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</si>
  <si>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</si>
  <si>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</si>
  <si>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</si>
  <si>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</si>
  <si>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</si>
  <si>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</si>
  <si>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</si>
  <si>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</si>
  <si>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</si>
  <si>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</si>
  <si>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</si>
  <si>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</si>
  <si>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</si>
  <si>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</si>
  <si>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</si>
  <si>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</si>
  <si>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</si>
  <si>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</si>
  <si>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</si>
  <si>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</si>
  <si>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</si>
  <si>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</si>
  <si>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</si>
  <si>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</si>
  <si>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</si>
  <si>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</si>
  <si>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</si>
  <si>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</si>
  <si>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</si>
  <si>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</si>
  <si>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</si>
  <si>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</si>
  <si>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</si>
  <si>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</si>
  <si>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</si>
  <si>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</si>
  <si>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</si>
  <si>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</si>
  <si>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</si>
  <si>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</si>
  <si>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</si>
  <si>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</si>
  <si>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</si>
  <si>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</si>
  <si>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</si>
  <si>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</si>
  <si>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</si>
  <si>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</si>
  <si>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</si>
  <si>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</si>
  <si>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</si>
  <si>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</si>
  <si>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</si>
  <si>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</si>
  <si>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</si>
  <si>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</si>
  <si>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</si>
  <si>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</si>
  <si>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</si>
  <si>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</si>
  <si>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</si>
  <si>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</si>
  <si>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</si>
  <si>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</si>
  <si>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</si>
  <si>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</si>
  <si>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</si>
  <si>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</si>
  <si>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</si>
  <si>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</si>
  <si>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</si>
  <si>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</si>
  <si>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</si>
  <si>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</si>
  <si>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</si>
  <si>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</si>
  <si>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</si>
  <si>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</si>
  <si>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</si>
  <si>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</si>
  <si>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</si>
  <si>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</si>
  <si>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</si>
  <si>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</si>
  <si>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</si>
  <si>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</si>
  <si>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</si>
  <si>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</si>
  <si>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</si>
  <si>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</si>
  <si>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</si>
  <si>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</si>
  <si>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</si>
  <si>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</si>
  <si>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</si>
  <si>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</si>
  <si>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</si>
  <si>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</si>
  <si>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</si>
  <si>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</si>
  <si>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</si>
  <si>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</si>
  <si>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</si>
  <si>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</si>
  <si>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</si>
  <si>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</si>
  <si>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</si>
  <si>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</si>
  <si>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</si>
  <si>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</si>
  <si>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</si>
  <si>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</si>
  <si>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</si>
  <si>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</si>
  <si>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</si>
  <si>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</si>
  <si>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</si>
  <si>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</si>
  <si>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</si>
  <si>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</si>
  <si>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</si>
  <si>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</si>
  <si>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</si>
  <si>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</si>
  <si>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</si>
  <si>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</si>
  <si>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</si>
  <si>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</si>
  <si>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</si>
  <si>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</si>
  <si>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</si>
  <si>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</si>
  <si>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</si>
  <si>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</si>
  <si>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</si>
  <si>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</si>
  <si>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</si>
  <si>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</si>
  <si>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</si>
  <si>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</si>
  <si>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</si>
  <si>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</si>
  <si>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</si>
  <si>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</si>
  <si>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</si>
  <si>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</si>
  <si>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</si>
  <si>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</si>
  <si>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</si>
  <si>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</si>
  <si>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</si>
  <si>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</si>
  <si>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</si>
  <si>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</si>
  <si>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</si>
  <si>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</si>
  <si>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</si>
  <si>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</si>
  <si>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</si>
  <si>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</si>
  <si>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</si>
  <si>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</si>
  <si>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</si>
  <si>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</si>
  <si>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</si>
  <si>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</si>
  <si>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</si>
  <si>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</si>
  <si>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</si>
  <si>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</si>
  <si>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</si>
  <si>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</si>
  <si>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</si>
  <si>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</si>
  <si>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</si>
  <si>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</si>
  <si>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</si>
  <si>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</si>
  <si>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</si>
  <si>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</si>
  <si>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</si>
  <si>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</si>
  <si>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</si>
  <si>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</si>
  <si>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</si>
  <si>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</si>
  <si>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</si>
  <si>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</si>
  <si>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</si>
  <si>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</si>
  <si>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</si>
  <si>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</si>
  <si>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</si>
  <si>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</si>
  <si>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</si>
  <si>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</si>
  <si>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</si>
  <si>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</si>
  <si>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</si>
  <si>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</si>
  <si>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</si>
  <si>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</si>
  <si>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</si>
  <si>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</si>
  <si>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</si>
  <si>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</si>
  <si>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</si>
  <si>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</si>
  <si>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</si>
  <si>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</si>
  <si>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</si>
  <si>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</si>
  <si>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</si>
  <si>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</si>
  <si>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</si>
  <si>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</si>
  <si>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</si>
  <si>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</si>
  <si>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</si>
  <si>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</si>
  <si>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</si>
  <si>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</si>
  <si>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</si>
  <si>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</si>
  <si>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</si>
  <si>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</si>
  <si>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</si>
  <si>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</si>
  <si>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</si>
  <si>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</si>
  <si>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</si>
  <si>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</si>
  <si>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</si>
  <si>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</si>
  <si>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</si>
  <si>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</si>
  <si>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</si>
  <si>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</si>
  <si>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</si>
  <si>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</si>
  <si>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</si>
  <si>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</si>
  <si>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</si>
  <si>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</si>
  <si>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</si>
  <si>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</si>
  <si>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</si>
  <si>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</si>
  <si>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</si>
  <si>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</si>
  <si>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</si>
  <si>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</si>
  <si>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</si>
  <si>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</si>
  <si>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</si>
  <si>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</si>
  <si>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</si>
  <si>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</si>
  <si>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</si>
  <si>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</si>
  <si>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</si>
  <si>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</si>
  <si>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</si>
  <si>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</si>
  <si>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</si>
  <si>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</si>
  <si>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</si>
  <si>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</si>
  <si>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</si>
  <si>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</si>
  <si>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</si>
  <si>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</si>
  <si>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</si>
  <si>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</si>
  <si>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</si>
  <si>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</si>
  <si>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</si>
  <si>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</si>
  <si>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</si>
  <si>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</si>
  <si>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</si>
  <si>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</si>
  <si>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</si>
  <si>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</si>
  <si>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</si>
  <si>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</si>
  <si>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</si>
  <si>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</si>
  <si>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</si>
  <si>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</si>
  <si>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</si>
  <si>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</si>
  <si>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</si>
  <si>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</si>
  <si>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</si>
  <si>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</si>
  <si>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</si>
  <si>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</si>
  <si>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</si>
  <si>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</si>
  <si>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</si>
  <si>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</si>
  <si>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</si>
  <si>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</si>
  <si>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</si>
  <si>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</si>
  <si>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</si>
  <si>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</si>
  <si>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</si>
  <si>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</si>
  <si>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</si>
  <si>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</si>
  <si>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</si>
  <si>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</si>
  <si>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</si>
  <si>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</si>
  <si>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</si>
  <si>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</si>
  <si>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</si>
  <si>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</si>
  <si>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</si>
  <si>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</si>
  <si>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</si>
  <si>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</si>
  <si>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</si>
  <si>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</si>
  <si>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</si>
  <si>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</si>
  <si>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</si>
  <si>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</si>
  <si>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</si>
  <si>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</si>
  <si>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</si>
  <si>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</si>
  <si>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</si>
  <si>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</si>
  <si>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</si>
  <si>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</si>
  <si>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</si>
  <si>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</si>
  <si>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</si>
  <si>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</si>
  <si>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</si>
  <si>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</si>
  <si>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</si>
  <si>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</si>
  <si>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</si>
  <si>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</si>
  <si>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</si>
  <si>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</si>
  <si>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</si>
  <si>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</si>
  <si>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</si>
  <si>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</si>
  <si>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</si>
  <si>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</si>
  <si>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</si>
  <si>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</si>
  <si>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</si>
  <si>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</si>
  <si>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</si>
  <si>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</si>
  <si>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</si>
  <si>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</si>
  <si>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</si>
  <si>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</si>
  <si>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</si>
  <si>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</si>
  <si>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</si>
  <si>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</si>
  <si>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</si>
  <si>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</si>
  <si>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</si>
  <si>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</si>
  <si>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</si>
  <si>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</si>
  <si>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</si>
  <si>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</si>
  <si>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</si>
  <si>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</si>
  <si>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</si>
  <si>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</si>
  <si>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</si>
  <si>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</si>
  <si>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</si>
  <si>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</si>
  <si>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</si>
  <si>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</si>
  <si>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</si>
  <si>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</si>
  <si>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</si>
  <si>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</si>
  <si>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</si>
  <si>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</si>
  <si>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</si>
  <si>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</si>
  <si>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</si>
  <si>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</si>
  <si>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</si>
  <si>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</si>
  <si>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</si>
  <si>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</si>
  <si>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</si>
  <si>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</si>
  <si>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</si>
  <si>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</si>
  <si>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</si>
  <si>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</si>
  <si>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</si>
  <si>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</si>
  <si>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</si>
  <si>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</si>
  <si>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</si>
  <si>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</si>
  <si>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</si>
  <si>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</si>
  <si>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</si>
  <si>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</si>
  <si>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</si>
  <si>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</si>
  <si>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</si>
  <si>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</si>
  <si>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</si>
  <si>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</si>
  <si>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</si>
  <si>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</si>
  <si>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</si>
  <si>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</si>
  <si>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</si>
  <si>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</si>
  <si>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</si>
  <si>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</si>
  <si>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</si>
  <si>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</si>
  <si>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</si>
  <si>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</si>
  <si>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</si>
  <si>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</si>
  <si>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</si>
  <si>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</si>
  <si>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</si>
  <si>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</si>
  <si>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</si>
  <si>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</si>
  <si>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</si>
  <si>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</si>
  <si>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</si>
  <si>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</si>
  <si>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</si>
  <si>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</si>
  <si>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</si>
  <si>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</si>
  <si>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</si>
  <si>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</si>
  <si>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</si>
  <si>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</si>
  <si>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</si>
  <si>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</si>
  <si>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</si>
  <si>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</si>
  <si>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</si>
  <si>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</si>
  <si>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</si>
  <si>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</si>
  <si>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</si>
  <si>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</si>
  <si>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</si>
  <si>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</si>
  <si>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</si>
  <si>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</si>
  <si>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</si>
  <si>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</si>
  <si>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</si>
  <si>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</si>
  <si>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</si>
  <si>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</si>
  <si>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</si>
  <si>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</si>
  <si>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</si>
  <si>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</si>
  <si>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</si>
  <si>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</si>
  <si>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</si>
  <si>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</si>
  <si>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</si>
  <si>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</si>
  <si>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</si>
  <si>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</si>
  <si>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</si>
  <si>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</si>
  <si>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</si>
  <si>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</si>
  <si>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</si>
  <si>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</si>
  <si>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</si>
  <si>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</si>
  <si>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</si>
  <si>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</si>
  <si>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</si>
  <si>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</si>
  <si>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</si>
  <si>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</si>
  <si>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</si>
  <si>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</si>
  <si>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</si>
  <si>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</si>
  <si>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</si>
  <si>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</si>
  <si>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</si>
  <si>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</si>
  <si>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</si>
  <si>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</si>
  <si>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</si>
  <si>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</si>
  <si>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</si>
  <si>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</si>
  <si>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</si>
  <si>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</si>
  <si>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</si>
  <si>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</si>
  <si>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</si>
  <si>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</si>
  <si>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</si>
  <si>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</si>
  <si>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</si>
  <si>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</si>
  <si>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</si>
  <si>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</si>
  <si>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</si>
  <si>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</si>
  <si>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</si>
  <si>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</si>
  <si>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</si>
  <si>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</si>
  <si>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</si>
  <si>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</si>
  <si>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</si>
  <si>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</si>
  <si>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</si>
  <si>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</si>
  <si>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</si>
  <si>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</si>
  <si>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</si>
  <si>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</si>
  <si>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</si>
  <si>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</si>
  <si>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</si>
  <si>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</si>
  <si>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</si>
  <si>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</si>
  <si>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</si>
  <si>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</si>
  <si>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</si>
  <si>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</si>
  <si>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</si>
  <si>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</si>
  <si>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</si>
  <si>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</si>
  <si>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</si>
  <si>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</si>
  <si>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</si>
  <si>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</si>
  <si>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</si>
  <si>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</si>
  <si>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</si>
  <si>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</si>
  <si>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</si>
  <si>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</si>
  <si>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</si>
  <si>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</si>
  <si>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</si>
  <si>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</si>
  <si>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</si>
  <si>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</si>
  <si>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</si>
  <si>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</si>
  <si>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</si>
  <si>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</si>
  <si>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</si>
  <si>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</si>
  <si>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</si>
  <si>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</si>
  <si>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</si>
  <si>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</si>
  <si>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</si>
  <si>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</si>
  <si>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</si>
  <si>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</si>
  <si>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</si>
  <si>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</si>
  <si>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</si>
  <si>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</si>
  <si>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</si>
  <si>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</si>
  <si>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</si>
  <si>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</si>
  <si>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</si>
  <si>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</si>
  <si>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</si>
  <si>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</si>
  <si>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</si>
  <si>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</si>
  <si>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</si>
  <si>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</si>
  <si>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</si>
  <si>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</si>
  <si>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</si>
  <si>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</si>
  <si>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</si>
  <si>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</si>
  <si>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</si>
  <si>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</si>
  <si>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</si>
  <si>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</si>
  <si>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</si>
  <si>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</si>
  <si>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</si>
  <si>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</si>
  <si>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</si>
  <si>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</si>
  <si>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</si>
  <si>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</si>
  <si>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</si>
  <si>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</si>
  <si>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</si>
  <si>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</si>
  <si>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</si>
  <si>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</si>
  <si>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</si>
  <si>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</si>
  <si>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</si>
  <si>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</si>
  <si>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</si>
  <si>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</si>
  <si>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</si>
  <si>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</si>
  <si>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</si>
  <si>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</si>
  <si>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</si>
  <si>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</si>
  <si>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</si>
  <si>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</si>
  <si>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</si>
  <si>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</si>
  <si>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</si>
  <si>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</si>
  <si>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</si>
  <si>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</si>
  <si>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</si>
  <si>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</si>
  <si>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</si>
  <si>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</si>
  <si>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</si>
  <si>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</si>
  <si>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</si>
  <si>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</si>
  <si>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</si>
  <si>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</si>
  <si>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</si>
  <si>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</si>
  <si>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</si>
  <si>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</si>
  <si>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</si>
  <si>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</si>
  <si>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</si>
  <si>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</si>
  <si>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</si>
  <si>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</si>
  <si>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</si>
  <si>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</si>
  <si>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</si>
  <si>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</si>
  <si>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</si>
  <si>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</si>
  <si>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</si>
  <si>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</si>
  <si>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</si>
  <si>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</si>
  <si>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</si>
  <si>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</si>
  <si>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</si>
  <si>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</si>
  <si>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</si>
  <si>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</si>
  <si>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</si>
  <si>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</si>
  <si>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</si>
  <si>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</si>
  <si>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</si>
  <si>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</si>
  <si>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</si>
  <si>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</si>
  <si>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</si>
  <si>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</si>
  <si>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</si>
  <si>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</si>
  <si>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</si>
  <si>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</si>
  <si>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</si>
  <si>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</si>
  <si>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</si>
  <si>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</si>
  <si>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</si>
  <si>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</si>
  <si>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</si>
  <si>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</si>
  <si>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</si>
  <si>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</si>
  <si>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</si>
  <si>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</si>
  <si>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</si>
  <si>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</si>
  <si>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</si>
  <si>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</si>
  <si>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</si>
  <si>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</si>
  <si>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</si>
  <si>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</si>
  <si>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</si>
  <si>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</si>
  <si>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</si>
  <si>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</si>
  <si>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</si>
  <si>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</si>
  <si>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</si>
  <si>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</si>
  <si>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</si>
  <si>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</si>
  <si>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</si>
  <si>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</si>
  <si>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</si>
  <si>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</si>
  <si>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</si>
  <si>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</si>
  <si>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</si>
  <si>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</si>
  <si>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</si>
  <si>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</si>
  <si>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</si>
  <si>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</si>
  <si>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</si>
  <si>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</si>
  <si>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</si>
  <si>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</si>
  <si>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</si>
  <si>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</si>
  <si>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</si>
  <si>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</si>
  <si>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</si>
  <si>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</si>
  <si>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</si>
  <si>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</si>
  <si>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</si>
  <si>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</si>
  <si>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</si>
  <si>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</si>
  <si>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</si>
  <si>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</si>
  <si>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</si>
  <si>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</si>
  <si>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</si>
  <si>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</si>
  <si>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</si>
  <si>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</si>
  <si>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</si>
  <si>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</si>
  <si>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</si>
  <si>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</si>
  <si>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</si>
  <si>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</si>
  <si>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</si>
  <si>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</si>
  <si>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</si>
  <si>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</si>
  <si>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</si>
  <si>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</si>
  <si>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</si>
  <si>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</si>
  <si>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</si>
  <si>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</si>
  <si>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</si>
  <si>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</si>
  <si>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</si>
  <si>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</si>
  <si>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</si>
  <si>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</si>
  <si>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</si>
  <si>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</si>
  <si>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</si>
  <si>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</si>
  <si>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</si>
  <si>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</si>
  <si>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</si>
  <si>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</si>
  <si>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</si>
  <si>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</si>
  <si>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</si>
  <si>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</si>
  <si>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</si>
  <si>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</si>
  <si>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</si>
  <si>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</si>
  <si>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</si>
  <si>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</si>
  <si>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</si>
  <si>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</si>
  <si>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</si>
  <si>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</si>
  <si>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</si>
  <si>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</si>
  <si>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</si>
  <si>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</si>
  <si>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</si>
  <si>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</si>
  <si>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</si>
  <si>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</si>
  <si>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</si>
  <si>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</si>
  <si>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</si>
  <si>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</si>
  <si>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</si>
  <si>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</si>
  <si>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</si>
  <si>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</si>
  <si>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</si>
  <si>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</si>
  <si>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</si>
  <si>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</si>
  <si>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</si>
  <si>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</si>
  <si>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</si>
  <si>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</si>
  <si>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</si>
  <si>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</si>
  <si>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</si>
  <si>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</si>
  <si>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</si>
  <si>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</si>
  <si>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</si>
  <si>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</si>
  <si>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</si>
  <si>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</si>
  <si>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</si>
  <si>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</si>
  <si>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</si>
  <si>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</si>
  <si>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</si>
  <si>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</si>
  <si>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</si>
  <si>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</si>
  <si>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</si>
  <si>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</si>
  <si>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</si>
  <si>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</si>
  <si>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</si>
  <si>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</si>
  <si>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</si>
  <si>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</si>
  <si>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</si>
  <si>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</si>
  <si>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</si>
  <si>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</si>
  <si>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</si>
  <si>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</si>
  <si>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</si>
  <si>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</si>
  <si>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</si>
  <si>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</si>
  <si>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</si>
  <si>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</si>
  <si>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</si>
  <si>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</si>
  <si>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</si>
  <si>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</si>
  <si>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</si>
  <si>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</si>
  <si>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</si>
  <si>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</si>
  <si>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</si>
  <si>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</si>
  <si>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</si>
  <si>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</si>
  <si>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</si>
  <si>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</si>
  <si>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</si>
  <si>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</si>
  <si>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</si>
  <si>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</si>
  <si>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</si>
  <si>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</si>
  <si>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</si>
  <si>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</si>
  <si>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</si>
  <si>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</si>
  <si>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</si>
  <si>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</si>
  <si>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</si>
  <si>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</si>
  <si>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</si>
  <si>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</si>
  <si>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</si>
  <si>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</si>
  <si>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</si>
  <si>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</si>
  <si>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</si>
  <si>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</si>
  <si>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</si>
  <si>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</si>
  <si>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</si>
  <si>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</si>
  <si>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</si>
  <si>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</si>
  <si>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</si>
  <si>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</si>
  <si>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</si>
  <si>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</si>
  <si>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</si>
  <si>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</si>
  <si>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</si>
  <si>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</si>
  <si>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</si>
  <si>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</si>
  <si>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</si>
  <si>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</si>
  <si>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</si>
  <si>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</si>
  <si>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</si>
  <si>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</si>
  <si>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</si>
  <si>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</si>
  <si>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</si>
  <si>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</si>
  <si>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</si>
  <si>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</si>
  <si>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</si>
  <si>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</si>
  <si>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</si>
  <si>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</si>
  <si>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</si>
  <si>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</si>
  <si>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</si>
  <si>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</si>
  <si>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</si>
  <si>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31.12.2028</t>
  </si>
  <si>
    <t>Инвестиционная программа № 259 от 29.10.2024 ООО "САЛЬСКИЙ 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централизованной системы холодного водоснабжения на 2025-2027 годы</t>
  </si>
  <si>
    <t>01.01.2025</t>
  </si>
  <si>
    <t>31.12.2027</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</si>
  <si>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</si>
  <si>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</si>
  <si>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</si>
  <si>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</si>
  <si>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</si>
  <si>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от 13.08.2024 ФИЛИАЛ ООО "СИРИУС"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Новочеркасск на 2025-2027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</si>
  <si>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</si>
  <si>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</si>
  <si>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</si>
  <si>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</si>
  <si>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</si>
  <si>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</si>
  <si>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</si>
  <si>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</si>
  <si>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</si>
  <si>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</si>
  <si>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</si>
  <si>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29.10.2024 ГУП РО "УРСВ"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района Усть-Донецкий на 2025-2029 годы</t>
  </si>
  <si>
    <t>31.12.2029</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</si>
  <si>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</si>
  <si>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</si>
  <si>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Каменский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</si>
  <si>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</si>
  <si>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</si>
  <si>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29.10.2024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</si>
  <si>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ГУП РО "УРСВ"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Октябрьский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</si>
  <si>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</si>
  <si>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</si>
  <si>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КАМЕНСКИЙ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Каменский на 2025-2029 годы</t>
  </si>
  <si>
    <t>Инвестиционная программа от 29.10.2024 МУП "КОММУНАЛЬЩИК"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Чертковский на 2025-2028 годы</t>
  </si>
  <si>
    <t>Инвестиционная программа от 29.10.2024 ОКТЯБРЬСКИЙ в сфере холодного водоснабжения по реконструкции и модернизации существующих объектов систем водоснабжения и водоотведения, на территории муниципального района Октябрьский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</si>
  <si>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</si>
  <si>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</si>
  <si>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</si>
  <si>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</si>
  <si>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Усть-Донецкий на 2025-2029 годы</t>
  </si>
  <si>
    <t>Инвестиционная программа от 29.10.2024 ФИЛИАЛ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</si>
  <si>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ФИЛИАЛ ГУП РО "УРСВ"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</si>
  <si>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ФИЛИАЛ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</si>
  <si>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ЦИМЛЯНСКИЙ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</si>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</sst>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35"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35"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h85315@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2C1D8-9248-EA17-EB15-0CB9A7F457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FADD8-88A8-712E-92DE-259D74B313A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5" width="9.140625" hidden="1" customWidth="1"/>
    <col min="2" max="3" style="4521" width="9.140625" hidden="1" customWidth="1"/>
    <col min="4" max="4" style="4816" width="3.00390625" customWidth="1"/>
    <col min="5" max="5" style="4521" width="6.00390625" customWidth="1"/>
    <col min="6" max="6" style="4521" width="1.7109375" hidden="1" customWidth="1"/>
    <col min="7" max="8" style="4521" width="30.00390625" customWidth="1"/>
    <col min="9" max="9" style="4521" width="8.00390625" customWidth="1"/>
    <col min="10" max="10" style="4521" width="12.140625" customWidth="1"/>
    <col min="11" max="11" style="4521" width="46.00390625" customWidth="1"/>
    <col min="12" max="12" style="4521" width="100.00390625" customWidth="1"/>
    <col min="13" max="13" style="3384" width="7.00390625" customWidth="1"/>
    <col min="14" max="22" style="4521" width="10.00390625" customWidth="1"/>
    <col min="23" max="23" style="4521" width="10.57421875" hidden="1"/>
  </cols>
  <sheetData>
    <row s="4030" customFormat="1" customHeight="1" ht="5.25" hidden="1">
      <c r="C1" s="576"/>
      <c r="D1" s="559"/>
      <c r="F1" s="576"/>
      <c r="G1" s="554" t="s">
        <v>82</v>
      </c>
      <c r="H1" s="554" t="s">
        <v>83</v>
      </c>
      <c r="I1" s="554" t="s">
        <v>84</v>
      </c>
      <c r="P1" s="554" t="s">
        <v>82</v>
      </c>
      <c r="Q1" s="554" t="s">
        <v>83</v>
      </c>
      <c r="R1" s="554" t="s">
        <v>84</v>
      </c>
      <c r="W1" s="554" t="s">
        <v>14</v>
      </c>
    </row>
    <row s="4030" customFormat="1" customHeight="1" ht="5.25" hidden="1">
      <c r="C2" s="576"/>
      <c r="D2" s="559"/>
      <c r="F2" s="576"/>
      <c r="W2" s="554">
        <v>0</v>
      </c>
    </row>
    <row s="3337" customFormat="1" customHeight="1" ht="5.25">
      <c r="A3" s="544"/>
      <c r="D3" s="551"/>
      <c r="E3" s="546"/>
      <c r="F3" s="546"/>
      <c r="G3" s="546"/>
      <c r="H3" s="546"/>
      <c r="I3" s="547"/>
      <c r="J3" s="548"/>
      <c r="K3" s="548"/>
      <c r="L3" s="548"/>
      <c r="W3" s="545">
        <v>5</v>
      </c>
    </row>
    <row customHeight="1" ht="23.25">
      <c r="D4" s="515"/>
      <c r="E4" s="2303" t="s">
        <v>386</v>
      </c>
      <c r="F4" s="2303"/>
      <c r="G4" s="2304"/>
      <c r="H4" s="2304"/>
      <c r="I4" s="2305"/>
      <c r="J4" s="556"/>
      <c r="K4" s="518"/>
      <c r="L4" s="518"/>
      <c r="W4" s="512">
        <v>22</v>
      </c>
    </row>
    <row s="4521" customFormat="1" customHeight="1" ht="18">
      <c r="A5" s="824"/>
      <c r="D5" s="887"/>
      <c r="E5" s="2279" t="str">
        <f>IF(org=0,"Не определено",org)</f>
        <v>МУП "ЖКХ Миллеровского района"</v>
      </c>
      <c r="F5" s="2279"/>
      <c r="G5" s="2280"/>
      <c r="H5" s="2280"/>
      <c r="I5" s="2281"/>
      <c r="J5" s="556"/>
      <c r="K5" s="518"/>
      <c r="L5" s="518"/>
      <c r="M5" s="572"/>
      <c r="W5" s="823">
        <v>17</v>
      </c>
    </row>
    <row s="3337" customFormat="1" customHeight="1" ht="11.549999999999999">
      <c r="A6" s="544"/>
      <c r="D6" s="551"/>
      <c r="E6" s="546"/>
      <c r="F6" s="546"/>
      <c r="G6" s="549"/>
      <c r="H6" s="549"/>
      <c r="I6" s="550"/>
      <c r="J6" s="550"/>
      <c r="K6" s="817"/>
      <c r="L6" s="550"/>
      <c r="W6" s="545">
        <v>11</v>
      </c>
    </row>
    <row customHeight="1" ht="14.699999999999998">
      <c r="D7" s="515"/>
      <c r="E7" s="2273" t="s">
        <v>298</v>
      </c>
      <c r="F7" s="2273"/>
      <c r="G7" s="2274"/>
      <c r="H7" s="2274"/>
      <c r="I7" s="2274"/>
      <c r="J7" s="2274"/>
      <c r="K7" s="2274"/>
      <c r="L7" s="2288" t="s">
        <v>299</v>
      </c>
      <c r="W7" s="512">
        <v>14</v>
      </c>
    </row>
    <row customHeight="1" ht="48.29999999999999">
      <c r="D8" s="515"/>
      <c r="E8" s="538" t="s">
        <v>87</v>
      </c>
      <c r="F8" s="888"/>
      <c r="G8" s="530" t="s">
        <v>85</v>
      </c>
      <c r="H8" s="530" t="s">
        <v>86</v>
      </c>
      <c r="I8" s="479" t="s">
        <v>84</v>
      </c>
      <c r="J8" s="479" t="s">
        <v>387</v>
      </c>
      <c r="K8" s="479" t="s">
        <v>388</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389</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7" customFormat="1" customHeight="1" ht="15">
      <c r="A12" s="2164"/>
      <c r="B12" s="569"/>
      <c r="C12" s="569"/>
      <c r="D12" s="931"/>
      <c r="E12" s="888">
        <v>1</v>
      </c>
      <c r="F12" s="929">
        <v>23</v>
      </c>
      <c r="G12" s="928"/>
      <c r="H12" s="858"/>
      <c r="I12" s="856"/>
      <c r="J12" s="585" t="s">
        <v>65</v>
      </c>
      <c r="K12" s="1229" t="s">
        <v>22</v>
      </c>
      <c r="L12" s="2306"/>
      <c r="M12" s="576"/>
      <c r="N12" s="576"/>
      <c r="O12" s="576"/>
      <c r="P12" s="581" t="s">
        <v>390</v>
      </c>
      <c r="Q12" s="581" t="s">
        <v>391</v>
      </c>
      <c r="R12" s="582" t="s">
        <v>392</v>
      </c>
      <c r="S12" s="576" t="s">
        <v>393</v>
      </c>
      <c r="T12" s="576"/>
      <c r="U12" s="576"/>
      <c r="V12" s="576"/>
      <c r="W12" s="545">
        <v>14</v>
      </c>
    </row>
    <row customHeight="1" ht="15.75">
      <c r="A13" s="2164"/>
      <c r="B13" s="570"/>
      <c r="D13" s="571"/>
      <c r="E13" s="470"/>
      <c r="F13" s="594"/>
      <c r="G13" s="481" t="s">
        <v>101</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81</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55092-4258-B5C8-9A08-1B9A22383E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401</v>
      </c>
      <c r="M6" s="602"/>
      <c r="P6" s="2322">
        <v>1</v>
      </c>
      <c r="Q6" s="1370"/>
      <c r="R6" s="421"/>
      <c r="S6" s="1374">
        <f>$I6</f>
      </c>
      <c r="T6" s="350" t="s">
        <v>402</v>
      </c>
      <c r="U6" s="365"/>
      <c r="V6" s="2310"/>
      <c r="W6" s="2311"/>
      <c r="X6" s="2311"/>
      <c r="Y6" s="2311"/>
      <c r="Z6" s="2311"/>
      <c r="AA6" s="2311"/>
      <c r="AB6" s="2311"/>
      <c r="AC6" s="2312"/>
      <c r="AD6" s="2310"/>
      <c r="AE6" s="2311"/>
      <c r="AF6" s="2311"/>
      <c r="AG6" s="2311"/>
      <c r="AH6" s="2311"/>
      <c r="AI6" s="2311"/>
      <c r="AJ6" s="2311"/>
      <c r="AK6" s="2311"/>
      <c r="AL6" s="2312"/>
      <c r="AM6" s="1323" t="s">
        <v>403</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404</v>
      </c>
      <c r="M7" s="602"/>
      <c r="N7" s="1431"/>
      <c r="P7" s="2322"/>
      <c r="Q7" s="2322">
        <v>1</v>
      </c>
      <c r="R7" s="422"/>
      <c r="S7" s="1374">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407</v>
      </c>
      <c r="M8" s="602"/>
      <c r="N8" s="1431"/>
      <c r="O8" s="1431"/>
      <c r="P8" s="2322"/>
      <c r="Q8" s="2322"/>
      <c r="R8" s="422">
        <v>1</v>
      </c>
      <c r="S8" s="1374">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408</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409</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410</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411</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30"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30"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30"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65</v>
      </c>
      <c r="AJ17" s="2332"/>
      <c r="AK17" s="2333" t="s">
        <v>65</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70" customFormat="1" customHeight="1" ht="22.5" hidden="1">
      <c r="L20" s="1394"/>
      <c r="M20" s="1427"/>
      <c r="N20" s="1427"/>
      <c r="O20" s="1432" t="s">
        <v>415</v>
      </c>
      <c r="P20" s="1427"/>
      <c r="Q20" s="1436"/>
      <c r="R20" s="1436"/>
      <c r="S20" s="794"/>
      <c r="Z20" s="1432"/>
      <c r="AB20" s="1432"/>
      <c r="AC20" s="1431"/>
      <c r="AH20" s="1432"/>
      <c r="AJ20" s="1432"/>
      <c r="AK20" s="1431"/>
      <c r="AN20" s="576"/>
      <c r="AO20" s="576"/>
      <c r="AP20" s="576"/>
      <c r="AQ20" s="576"/>
      <c r="AR20" s="576"/>
      <c r="AS20" s="1225">
        <v>0</v>
      </c>
    </row>
    <row s="4470" customFormat="1" customHeight="1" ht="14.25" hidden="1">
      <c r="L21" s="1394"/>
      <c r="M21" s="1427"/>
      <c r="N21" s="1427"/>
      <c r="O21" s="1427"/>
      <c r="P21" s="1427"/>
      <c r="Q21" s="1436"/>
      <c r="R21" s="1436"/>
      <c r="S21" s="794"/>
      <c r="AC21" s="1431"/>
      <c r="AK21" s="1431"/>
      <c r="AN21" s="576"/>
      <c r="AO21" s="576"/>
      <c r="AP21" s="576"/>
      <c r="AQ21" s="576"/>
      <c r="AR21" s="576"/>
      <c r="AS21" s="1225">
        <v>0</v>
      </c>
    </row>
    <row s="4470" customFormat="1" customHeight="1" ht="14.25" hidden="1">
      <c r="L22" s="1394"/>
      <c r="M22" s="1427"/>
      <c r="N22" s="1427"/>
      <c r="O22" s="1429" t="s">
        <v>416</v>
      </c>
      <c r="P22" s="1427"/>
      <c r="Q22" s="1436"/>
      <c r="R22" s="1436"/>
      <c r="S22" s="794"/>
      <c r="T22" s="1225" t="s">
        <v>417</v>
      </c>
      <c r="AA22" s="251" t="s">
        <v>418</v>
      </c>
      <c r="AC22" s="251" t="s">
        <v>419</v>
      </c>
      <c r="AD22" s="1225" t="s">
        <v>417</v>
      </c>
      <c r="AI22" s="251" t="s">
        <v>420</v>
      </c>
      <c r="AK22" s="251" t="s">
        <v>419</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МУП "ЖКХ Миллеровского района"</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4"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421</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4" customFormat="1" customHeight="1" ht="18.75" hidden="1">
      <c r="A31" s="1433"/>
      <c r="B31" s="1433"/>
      <c r="C31" s="1433"/>
      <c r="D31" s="1433"/>
      <c r="E31" s="1433"/>
      <c r="F31" s="1433"/>
      <c r="G31" s="1433"/>
      <c r="H31" s="1433"/>
      <c r="I31" s="1433"/>
      <c r="J31" s="1433"/>
      <c r="K31" s="1433"/>
      <c r="L31" s="1434"/>
      <c r="M31" s="1433"/>
      <c r="N31" s="1433"/>
      <c r="O31" s="1433"/>
      <c r="S31" s="2315" t="s">
        <v>422</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4"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4" customFormat="1" customHeight="1" ht="18.75" hidden="1">
      <c r="A34" s="1433"/>
      <c r="B34" s="1433"/>
      <c r="C34" s="1433"/>
      <c r="D34" s="1433"/>
      <c r="E34" s="1433"/>
      <c r="F34" s="1433"/>
      <c r="G34" s="1433"/>
      <c r="H34" s="1433"/>
      <c r="I34" s="1433"/>
      <c r="J34" s="1433"/>
      <c r="K34" s="1433"/>
      <c r="L34" s="1434"/>
      <c r="M34" s="1433"/>
      <c r="N34" s="1433"/>
      <c r="O34" s="1433"/>
      <c r="S34" s="2315" t="s">
        <v>423</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4" customFormat="1" customHeight="1" ht="18.75" hidden="1">
      <c r="A35" s="1433"/>
      <c r="B35" s="1433"/>
      <c r="C35" s="1433"/>
      <c r="D35" s="1433"/>
      <c r="E35" s="1433"/>
      <c r="F35" s="1433"/>
      <c r="G35" s="1433"/>
      <c r="H35" s="1433"/>
      <c r="I35" s="1433"/>
      <c r="J35" s="1433"/>
      <c r="K35" s="1433"/>
      <c r="L35" s="1434"/>
      <c r="M35" s="1433"/>
      <c r="N35" s="1433"/>
      <c r="O35" s="1433"/>
      <c r="S35" s="2315" t="s">
        <v>424</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4"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425</v>
      </c>
      <c r="AD36" s="391"/>
      <c r="AE36" s="391"/>
      <c r="AF36" s="391"/>
      <c r="AG36" s="391"/>
      <c r="AH36" s="391"/>
      <c r="AI36" s="391"/>
      <c r="AJ36" s="391"/>
      <c r="AK36" s="343" t="s">
        <v>425</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220">
        <v>14</v>
      </c>
    </row>
    <row customHeight="1" ht="14.699999999999998">
      <c r="Q39" s="441"/>
      <c r="R39" s="441"/>
      <c r="S39" s="2338" t="s">
        <v>87</v>
      </c>
      <c r="T39" s="2274" t="s">
        <v>426</v>
      </c>
      <c r="U39" s="366"/>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220">
        <v>14</v>
      </c>
    </row>
    <row customHeight="1" ht="35.699999999999996">
      <c r="Q40" s="441"/>
      <c r="R40" s="441"/>
      <c r="S40" s="2338"/>
      <c r="T40" s="2274"/>
      <c r="U40" s="1096"/>
      <c r="V40" s="2325" t="s">
        <v>431</v>
      </c>
      <c r="W40" s="2675" t="s">
        <v>432</v>
      </c>
      <c r="X40" s="2327" t="s">
        <v>433</v>
      </c>
      <c r="Y40" s="2328"/>
      <c r="Z40" s="2327" t="s">
        <v>434</v>
      </c>
      <c r="AA40" s="2334"/>
      <c r="AB40" s="2328"/>
      <c r="AC40" s="2343"/>
      <c r="AD40" s="2325" t="s">
        <v>431</v>
      </c>
      <c r="AE40" s="2348" t="s">
        <v>432</v>
      </c>
      <c r="AF40" s="2327" t="s">
        <v>433</v>
      </c>
      <c r="AG40" s="2328"/>
      <c r="AH40" s="2327" t="s">
        <v>434</v>
      </c>
      <c r="AI40" s="2334"/>
      <c r="AJ40" s="2328"/>
      <c r="AK40" s="2343"/>
      <c r="AL40" s="2346"/>
      <c r="AM40" s="2192"/>
      <c r="AS40" s="1220">
        <v>34</v>
      </c>
    </row>
    <row customHeight="1" ht="35.699999999999996">
      <c r="A41" s="1435"/>
      <c r="B41" s="1435" t="s">
        <v>135</v>
      </c>
      <c r="C41" s="1435" t="s">
        <v>136</v>
      </c>
      <c r="D41" s="1435" t="s">
        <v>137</v>
      </c>
      <c r="E41" s="1429" t="s">
        <v>435</v>
      </c>
      <c r="F41" s="1429" t="s">
        <v>436</v>
      </c>
      <c r="G41" s="1429" t="s">
        <v>437</v>
      </c>
      <c r="H41" s="1429" t="s">
        <v>438</v>
      </c>
      <c r="I41" s="1429" t="s">
        <v>439</v>
      </c>
      <c r="J41" s="1429" t="s">
        <v>440</v>
      </c>
      <c r="K41" s="1429" t="s">
        <v>441</v>
      </c>
      <c r="L41" s="1429" t="s">
        <v>416</v>
      </c>
      <c r="Q41" s="441"/>
      <c r="R41" s="441"/>
      <c r="S41" s="2338"/>
      <c r="T41" s="2274"/>
      <c r="U41" s="367"/>
      <c r="V41" s="2326"/>
      <c r="W41" s="2349"/>
      <c r="X41" s="1287" t="s">
        <v>442</v>
      </c>
      <c r="Y41" s="1287" t="s">
        <v>443</v>
      </c>
      <c r="Z41" s="1286" t="s">
        <v>444</v>
      </c>
      <c r="AA41" s="2335" t="s">
        <v>445</v>
      </c>
      <c r="AB41" s="2336"/>
      <c r="AC41" s="2344"/>
      <c r="AD41" s="2326"/>
      <c r="AE41" s="2349"/>
      <c r="AF41" s="1287" t="s">
        <v>442</v>
      </c>
      <c r="AG41" s="1287" t="s">
        <v>443</v>
      </c>
      <c r="AH41" s="1378" t="s">
        <v>444</v>
      </c>
      <c r="AI41" s="2335" t="s">
        <v>445</v>
      </c>
      <c r="AJ41" s="2336"/>
      <c r="AK41" s="2344"/>
      <c r="AL41" s="2347"/>
      <c r="AM41" s="2192"/>
      <c r="AS41" s="1220">
        <v>34</v>
      </c>
    </row>
    <row s="3621"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156</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156</v>
      </c>
      <c r="B44" s="1428" t="s">
        <v>157</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565"/>
      <c r="AP44" s="565" t="str">
        <f>IF(T44="","",T44)</f>
        <v>Территория действия тарифа</v>
      </c>
      <c r="AQ44" s="565"/>
      <c r="AR44" s="565"/>
      <c r="AS44" s="1220">
        <v>23</v>
      </c>
    </row>
    <row customHeight="1" ht="24">
      <c r="A45" s="1428" t="s">
        <v>156</v>
      </c>
      <c r="B45" s="1428" t="s">
        <v>157</v>
      </c>
      <c r="C45" s="1428" t="s">
        <v>158</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565"/>
      <c r="AP45" s="565" t="str">
        <f>IF(T45="","",T45)</f>
        <v>Наименование системы теплоснабжения </v>
      </c>
      <c r="AQ45" s="565"/>
      <c r="AR45" s="565"/>
      <c r="AS45" s="1220">
        <v>23</v>
      </c>
    </row>
    <row customHeight="1" ht="24">
      <c r="A46" s="1428" t="s">
        <v>156</v>
      </c>
      <c r="B46" s="1428" t="s">
        <v>157</v>
      </c>
      <c r="C46" s="1428" t="s">
        <v>158</v>
      </c>
      <c r="D46" s="1428" t="s">
        <v>159</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565"/>
      <c r="AP46" s="565" t="str">
        <f>IF(T46="","",T46)</f>
        <v>Источник тепловой энергии  </v>
      </c>
      <c r="AQ46" s="565"/>
      <c r="AR46" s="565"/>
      <c r="AS46" s="1220">
        <v>23</v>
      </c>
    </row>
    <row customHeight="1" ht="49.5">
      <c r="A47" s="1428" t="s">
        <v>156</v>
      </c>
      <c r="B47" s="1428" t="s">
        <v>157</v>
      </c>
      <c r="C47" s="1428" t="s">
        <v>158</v>
      </c>
      <c r="D47" s="1428" t="s">
        <v>159</v>
      </c>
      <c r="E47" s="2324"/>
      <c r="F47" s="2324"/>
      <c r="G47" s="2324"/>
      <c r="H47" s="2324"/>
      <c r="I47" s="2321" t="str">
        <f>S46&amp;".1"</f>
        <v>....1</v>
      </c>
      <c r="J47" s="1428"/>
      <c r="K47" s="1428"/>
      <c r="L47" s="1429" t="s">
        <v>401</v>
      </c>
      <c r="P47" s="2322">
        <v>1</v>
      </c>
      <c r="Q47" s="1285"/>
      <c r="R47" s="421"/>
      <c r="S47" s="1289" t="str">
        <f>$I47</f>
        <v>....1</v>
      </c>
      <c r="T47" s="350" t="s">
        <v>402</v>
      </c>
      <c r="U47" s="365"/>
      <c r="V47" s="2310"/>
      <c r="W47" s="2311"/>
      <c r="X47" s="2311"/>
      <c r="Y47" s="2311"/>
      <c r="Z47" s="2311"/>
      <c r="AA47" s="2311"/>
      <c r="AB47" s="2311"/>
      <c r="AC47" s="2312"/>
      <c r="AD47" s="2310"/>
      <c r="AE47" s="2311"/>
      <c r="AF47" s="2311"/>
      <c r="AG47" s="2311"/>
      <c r="AH47" s="2311"/>
      <c r="AI47" s="2311"/>
      <c r="AJ47" s="2311"/>
      <c r="AK47" s="2311"/>
      <c r="AL47" s="2312"/>
      <c r="AM47" s="1323" t="s">
        <v>403</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156</v>
      </c>
      <c r="B48" s="1428" t="s">
        <v>157</v>
      </c>
      <c r="C48" s="1428" t="s">
        <v>158</v>
      </c>
      <c r="D48" s="1428" t="s">
        <v>159</v>
      </c>
      <c r="E48" s="2324"/>
      <c r="F48" s="2324"/>
      <c r="G48" s="2324"/>
      <c r="H48" s="2324"/>
      <c r="I48" s="2351"/>
      <c r="J48" s="2321" t="str">
        <f>I47&amp;".1"</f>
        <v>....1.1</v>
      </c>
      <c r="K48" s="1428"/>
      <c r="L48" s="1429" t="s">
        <v>404</v>
      </c>
      <c r="P48" s="2322"/>
      <c r="Q48" s="2322">
        <v>1</v>
      </c>
      <c r="R48" s="422"/>
      <c r="S48" s="1289" t="str">
        <f>$J48</f>
        <v>....1.1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565"/>
      <c r="AP48" s="565" t="str">
        <f>IF(T48="","",T48)</f>
        <v>Группа потребителей</v>
      </c>
      <c r="AQ48" s="565"/>
      <c r="AR48" s="565"/>
      <c r="AS48" s="1220">
        <v>23</v>
      </c>
    </row>
    <row customHeight="1" ht="24">
      <c r="A49" s="1428" t="s">
        <v>156</v>
      </c>
      <c r="B49" s="1428" t="s">
        <v>157</v>
      </c>
      <c r="C49" s="1428" t="s">
        <v>158</v>
      </c>
      <c r="D49" s="1428" t="s">
        <v>159</v>
      </c>
      <c r="E49" s="2324"/>
      <c r="F49" s="2324"/>
      <c r="G49" s="2324"/>
      <c r="H49" s="2324"/>
      <c r="I49" s="2351"/>
      <c r="J49" s="2351"/>
      <c r="K49" s="2321" t="str">
        <f>J48&amp;".1"</f>
        <v>....1.1.1</v>
      </c>
      <c r="L49" s="1429" t="s">
        <v>407</v>
      </c>
      <c r="P49" s="2322"/>
      <c r="Q49" s="2322"/>
      <c r="R49" s="422">
        <v>1</v>
      </c>
      <c r="S49" s="1289"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408</v>
      </c>
      <c r="AN49" s="576">
        <f>STRCHECKDATE(V50:AL50)</f>
      </c>
      <c r="AO49" s="565"/>
      <c r="AP49" s="565" t="str">
        <f>IF(T49="","",T49)</f>
        <v/>
      </c>
      <c r="AQ49" s="565"/>
      <c r="AR49" s="565"/>
      <c r="AS49" s="1220">
        <v>23</v>
      </c>
    </row>
    <row customHeight="1" ht="1.05">
      <c r="A50" s="1428" t="s">
        <v>156</v>
      </c>
      <c r="B50" s="1428" t="s">
        <v>157</v>
      </c>
      <c r="C50" s="1428" t="s">
        <v>158</v>
      </c>
      <c r="D50" s="1428" t="s">
        <v>159</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156</v>
      </c>
      <c r="B51" s="1428" t="s">
        <v>157</v>
      </c>
      <c r="C51" s="1428" t="s">
        <v>158</v>
      </c>
      <c r="D51" s="1428" t="s">
        <v>159</v>
      </c>
      <c r="E51" s="2324"/>
      <c r="F51" s="2324"/>
      <c r="G51" s="2324"/>
      <c r="H51" s="2324"/>
      <c r="I51" s="2351"/>
      <c r="J51" s="2321"/>
      <c r="K51" s="1428"/>
      <c r="L51" s="1429"/>
      <c r="P51" s="2322"/>
      <c r="Q51" s="2322"/>
      <c r="R51" s="421"/>
      <c r="S51" s="1343"/>
      <c r="T51" s="353" t="s">
        <v>409</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156</v>
      </c>
      <c r="B52" s="1428" t="s">
        <v>157</v>
      </c>
      <c r="C52" s="1428" t="s">
        <v>158</v>
      </c>
      <c r="D52" s="1428" t="s">
        <v>159</v>
      </c>
      <c r="E52" s="2324"/>
      <c r="F52" s="2324"/>
      <c r="G52" s="2324"/>
      <c r="H52" s="2324"/>
      <c r="I52" s="2321"/>
      <c r="J52" s="1428"/>
      <c r="K52" s="1428"/>
      <c r="L52" s="1429"/>
      <c r="P52" s="2322"/>
      <c r="Q52" s="1285"/>
      <c r="R52" s="421"/>
      <c r="S52" s="1343"/>
      <c r="T52" s="352" t="s">
        <v>410</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156</v>
      </c>
      <c r="B53" s="1428" t="s">
        <v>157</v>
      </c>
      <c r="C53" s="1428" t="s">
        <v>158</v>
      </c>
      <c r="D53" s="1428" t="s">
        <v>159</v>
      </c>
      <c r="E53" s="2324"/>
      <c r="F53" s="2324"/>
      <c r="G53" s="2324"/>
      <c r="H53" s="2323"/>
      <c r="I53" s="1428"/>
      <c r="J53" s="1428"/>
      <c r="K53" s="1428"/>
      <c r="L53" s="1429"/>
      <c r="M53" s="1430"/>
      <c r="N53" s="1430"/>
      <c r="O53" s="602"/>
      <c r="P53" s="425"/>
      <c r="Q53" s="440"/>
      <c r="R53" s="420"/>
      <c r="S53" s="1343"/>
      <c r="T53" s="430" t="s">
        <v>411</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30" customFormat="1" customHeight="1" ht="1.05">
      <c r="A54" s="1408" t="s">
        <v>156</v>
      </c>
      <c r="B54" s="1408" t="s">
        <v>157</v>
      </c>
      <c r="C54" s="1408" t="s">
        <v>158</v>
      </c>
      <c r="D54" s="1379"/>
      <c r="E54" s="2324"/>
      <c r="F54" s="2324"/>
      <c r="G54" s="2323"/>
      <c r="H54" s="1379"/>
      <c r="I54" s="1379"/>
      <c r="J54" s="1379"/>
      <c r="K54" s="1379"/>
      <c r="L54" s="1404"/>
      <c r="M54" s="1380"/>
      <c r="N54" s="138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30" customFormat="1" customHeight="1" ht="1.05">
      <c r="A55" s="1408" t="s">
        <v>156</v>
      </c>
      <c r="B55" s="1408" t="s">
        <v>157</v>
      </c>
      <c r="C55" s="1379"/>
      <c r="D55" s="1379"/>
      <c r="E55" s="2324"/>
      <c r="F55" s="2323"/>
      <c r="G55" s="1379"/>
      <c r="H55" s="1379"/>
      <c r="I55" s="1379"/>
      <c r="J55" s="1379"/>
      <c r="K55" s="1379"/>
      <c r="L55" s="1404"/>
      <c r="M55" s="1386"/>
      <c r="N55" s="138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30" customFormat="1" customHeight="1" ht="1.05">
      <c r="A56" s="1408" t="s">
        <v>156</v>
      </c>
      <c r="B56" s="1408"/>
      <c r="C56" s="1408"/>
      <c r="D56" s="1408"/>
      <c r="E56" s="2323"/>
      <c r="F56" s="1408"/>
      <c r="G56" s="1408"/>
      <c r="H56" s="1408"/>
      <c r="I56" s="1408"/>
      <c r="J56" s="1408"/>
      <c r="K56" s="1408"/>
      <c r="L56" s="1411"/>
      <c r="M56" s="1386"/>
      <c r="N56" s="1386"/>
      <c r="O56" s="583"/>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30"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56728-E16F-A6FE-98D8-2FB5BFA5DF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401</v>
      </c>
      <c r="M6" s="602"/>
      <c r="P6" s="2322">
        <v>1</v>
      </c>
      <c r="Q6" s="1396"/>
      <c r="R6" s="421"/>
      <c r="S6" s="1401">
        <f>$I6</f>
      </c>
      <c r="T6" s="350" t="s">
        <v>402</v>
      </c>
      <c r="U6" s="365"/>
      <c r="V6" s="2310"/>
      <c r="W6" s="2311"/>
      <c r="X6" s="2311"/>
      <c r="Y6" s="2311"/>
      <c r="Z6" s="2311"/>
      <c r="AA6" s="2311"/>
      <c r="AB6" s="2311"/>
      <c r="AC6" s="2312"/>
      <c r="AD6" s="2310"/>
      <c r="AE6" s="2311"/>
      <c r="AF6" s="2311"/>
      <c r="AG6" s="2311"/>
      <c r="AH6" s="2311"/>
      <c r="AI6" s="2311"/>
      <c r="AJ6" s="2311"/>
      <c r="AK6" s="2311"/>
      <c r="AL6" s="2312"/>
      <c r="AM6" s="1323" t="s">
        <v>403</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404</v>
      </c>
      <c r="M7" s="602"/>
      <c r="N7" s="1431"/>
      <c r="P7" s="2322"/>
      <c r="Q7" s="2322">
        <v>1</v>
      </c>
      <c r="R7" s="422"/>
      <c r="S7" s="1401">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407</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408</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409</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410</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411</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30"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30"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30"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70" customFormat="1" customHeight="1" ht="22.5" hidden="1">
      <c r="L20" s="1394"/>
      <c r="M20" s="1427"/>
      <c r="N20" s="1427"/>
      <c r="O20" s="1432" t="s">
        <v>415</v>
      </c>
      <c r="P20" s="1427"/>
      <c r="Q20" s="1436"/>
      <c r="R20" s="1436"/>
      <c r="S20" s="794"/>
      <c r="Z20" s="1432"/>
      <c r="AB20" s="1432"/>
      <c r="AC20" s="1431"/>
      <c r="AH20" s="1432"/>
      <c r="AJ20" s="1432"/>
      <c r="AK20" s="1431"/>
      <c r="AN20" s="576"/>
      <c r="AO20" s="576"/>
      <c r="AP20" s="576"/>
      <c r="AQ20" s="576"/>
      <c r="AR20" s="576"/>
      <c r="AS20" s="1225">
        <v>0</v>
      </c>
    </row>
    <row s="4470" customFormat="1" customHeight="1" ht="14.25" hidden="1">
      <c r="L21" s="1394"/>
      <c r="M21" s="1427"/>
      <c r="N21" s="1427"/>
      <c r="O21" s="1427"/>
      <c r="P21" s="1427"/>
      <c r="Q21" s="1436"/>
      <c r="R21" s="1436"/>
      <c r="S21" s="794"/>
      <c r="AC21" s="1431"/>
      <c r="AK21" s="1431"/>
      <c r="AN21" s="576"/>
      <c r="AO21" s="576"/>
      <c r="AP21" s="576"/>
      <c r="AQ21" s="576"/>
      <c r="AR21" s="576"/>
      <c r="AS21" s="1225">
        <v>0</v>
      </c>
    </row>
    <row s="4470" customFormat="1" customHeight="1" ht="14.25" hidden="1">
      <c r="L22" s="1394"/>
      <c r="M22" s="1427"/>
      <c r="N22" s="1427"/>
      <c r="O22" s="1429" t="s">
        <v>416</v>
      </c>
      <c r="P22" s="1427"/>
      <c r="Q22" s="1436"/>
      <c r="R22" s="1436"/>
      <c r="S22" s="794"/>
      <c r="T22" s="1225" t="s">
        <v>417</v>
      </c>
      <c r="AA22" s="251" t="s">
        <v>418</v>
      </c>
      <c r="AC22" s="251" t="s">
        <v>419</v>
      </c>
      <c r="AD22" s="1225" t="s">
        <v>417</v>
      </c>
      <c r="AI22" s="251" t="s">
        <v>420</v>
      </c>
      <c r="AK22" s="251" t="s">
        <v>419</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МУП "ЖКХ Миллеровского района"</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4"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421</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4" customFormat="1" customHeight="1" ht="18.75" hidden="1">
      <c r="A31" s="1433"/>
      <c r="B31" s="1433"/>
      <c r="C31" s="1433"/>
      <c r="D31" s="1433"/>
      <c r="E31" s="1433"/>
      <c r="F31" s="1433"/>
      <c r="G31" s="1433"/>
      <c r="H31" s="1433"/>
      <c r="I31" s="1433"/>
      <c r="J31" s="1433"/>
      <c r="K31" s="1433"/>
      <c r="L31" s="1434"/>
      <c r="M31" s="1433"/>
      <c r="N31" s="1433"/>
      <c r="O31" s="1433"/>
      <c r="S31" s="2315" t="s">
        <v>422</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4"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4" customFormat="1" customHeight="1" ht="18.75" hidden="1">
      <c r="A34" s="1433"/>
      <c r="B34" s="1433"/>
      <c r="C34" s="1433"/>
      <c r="D34" s="1433"/>
      <c r="E34" s="1433"/>
      <c r="F34" s="1433"/>
      <c r="G34" s="1433"/>
      <c r="H34" s="1433"/>
      <c r="I34" s="1433"/>
      <c r="J34" s="1433"/>
      <c r="K34" s="1433"/>
      <c r="L34" s="1434"/>
      <c r="M34" s="1433"/>
      <c r="N34" s="1433"/>
      <c r="O34" s="1433"/>
      <c r="S34" s="2315" t="s">
        <v>423</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4" customFormat="1" customHeight="1" ht="18.75" hidden="1">
      <c r="A35" s="1433"/>
      <c r="B35" s="1433"/>
      <c r="C35" s="1433"/>
      <c r="D35" s="1433"/>
      <c r="E35" s="1433"/>
      <c r="F35" s="1433"/>
      <c r="G35" s="1433"/>
      <c r="H35" s="1433"/>
      <c r="I35" s="1433"/>
      <c r="J35" s="1433"/>
      <c r="K35" s="1433"/>
      <c r="L35" s="1434"/>
      <c r="M35" s="1433"/>
      <c r="N35" s="1433"/>
      <c r="O35" s="1433"/>
      <c r="S35" s="2315" t="s">
        <v>424</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4"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425</v>
      </c>
      <c r="AD36" s="391"/>
      <c r="AE36" s="391"/>
      <c r="AF36" s="391"/>
      <c r="AG36" s="391"/>
      <c r="AH36" s="391"/>
      <c r="AI36" s="391"/>
      <c r="AJ36" s="391"/>
      <c r="AK36" s="343" t="s">
        <v>425</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220">
        <v>14</v>
      </c>
    </row>
    <row customHeight="1" ht="14.699999999999998">
      <c r="Q39" s="441"/>
      <c r="R39" s="441"/>
      <c r="S39" s="2338" t="s">
        <v>87</v>
      </c>
      <c r="T39" s="2274" t="s">
        <v>426</v>
      </c>
      <c r="U39" s="366"/>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220">
        <v>14</v>
      </c>
    </row>
    <row customHeight="1" ht="35.699999999999996">
      <c r="Q40" s="441"/>
      <c r="R40" s="441"/>
      <c r="S40" s="2338"/>
      <c r="T40" s="2274"/>
      <c r="U40" s="1096"/>
      <c r="V40" s="2325" t="s">
        <v>431</v>
      </c>
      <c r="W40" s="2348" t="s">
        <v>432</v>
      </c>
      <c r="X40" s="2327" t="s">
        <v>433</v>
      </c>
      <c r="Y40" s="2328"/>
      <c r="Z40" s="2327" t="s">
        <v>447</v>
      </c>
      <c r="AA40" s="2334"/>
      <c r="AB40" s="2328"/>
      <c r="AC40" s="2343"/>
      <c r="AD40" s="2325" t="s">
        <v>431</v>
      </c>
      <c r="AE40" s="2348" t="s">
        <v>432</v>
      </c>
      <c r="AF40" s="2327" t="s">
        <v>433</v>
      </c>
      <c r="AG40" s="2328"/>
      <c r="AH40" s="2327" t="s">
        <v>434</v>
      </c>
      <c r="AI40" s="2334"/>
      <c r="AJ40" s="2328"/>
      <c r="AK40" s="2343"/>
      <c r="AL40" s="2346"/>
      <c r="AM40" s="2192"/>
      <c r="AS40" s="1220">
        <v>34</v>
      </c>
    </row>
    <row customHeight="1" ht="35.699999999999996">
      <c r="A41" s="1435"/>
      <c r="B41" s="1435" t="s">
        <v>135</v>
      </c>
      <c r="C41" s="1435" t="s">
        <v>136</v>
      </c>
      <c r="D41" s="1435" t="s">
        <v>137</v>
      </c>
      <c r="E41" s="1429" t="s">
        <v>435</v>
      </c>
      <c r="F41" s="1429" t="s">
        <v>436</v>
      </c>
      <c r="G41" s="1429" t="s">
        <v>437</v>
      </c>
      <c r="H41" s="1429" t="s">
        <v>438</v>
      </c>
      <c r="I41" s="1429" t="s">
        <v>439</v>
      </c>
      <c r="J41" s="1429" t="s">
        <v>440</v>
      </c>
      <c r="K41" s="1429" t="s">
        <v>441</v>
      </c>
      <c r="L41" s="1429" t="s">
        <v>416</v>
      </c>
      <c r="Q41" s="441"/>
      <c r="R41" s="441"/>
      <c r="S41" s="2338"/>
      <c r="T41" s="2274"/>
      <c r="U41" s="367"/>
      <c r="V41" s="2326"/>
      <c r="W41" s="2349"/>
      <c r="X41" s="1287" t="s">
        <v>442</v>
      </c>
      <c r="Y41" s="1287" t="s">
        <v>443</v>
      </c>
      <c r="Z41" s="1403" t="s">
        <v>444</v>
      </c>
      <c r="AA41" s="2335" t="s">
        <v>445</v>
      </c>
      <c r="AB41" s="2336"/>
      <c r="AC41" s="2344"/>
      <c r="AD41" s="2326"/>
      <c r="AE41" s="2349"/>
      <c r="AF41" s="1287" t="s">
        <v>442</v>
      </c>
      <c r="AG41" s="1287" t="s">
        <v>443</v>
      </c>
      <c r="AH41" s="1403" t="s">
        <v>444</v>
      </c>
      <c r="AI41" s="2335" t="s">
        <v>445</v>
      </c>
      <c r="AJ41" s="2336"/>
      <c r="AK41" s="2344"/>
      <c r="AL41" s="2347"/>
      <c r="AM41" s="2192"/>
      <c r="AS41" s="1220">
        <v>34</v>
      </c>
    </row>
    <row s="3621"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161</v>
      </c>
      <c r="B44" s="1428" t="s">
        <v>162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565"/>
      <c r="AP44" s="565" t="str">
        <f>IF(T44="","",T44)</f>
        <v>Территория действия тарифа</v>
      </c>
      <c r="AQ44" s="565"/>
      <c r="AR44" s="565"/>
      <c r="AS44" s="1220">
        <v>21</v>
      </c>
    </row>
    <row customHeight="1" ht="24">
      <c r="A45" s="1428" t="s">
        <v>161</v>
      </c>
      <c r="B45" s="1428" t="s">
        <v>162</v>
      </c>
      <c r="C45" s="1428" t="s">
        <v>163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565"/>
      <c r="AP45" s="565" t="str">
        <f>IF(T45="","",T45)</f>
        <v>Наименование системы теплоснабжения </v>
      </c>
      <c r="AQ45" s="565"/>
      <c r="AR45" s="565"/>
      <c r="AS45" s="1220">
        <v>23</v>
      </c>
    </row>
    <row customHeight="1" ht="22.049999999999997">
      <c r="A46" s="1428" t="s">
        <v>161</v>
      </c>
      <c r="B46" s="1428" t="s">
        <v>162</v>
      </c>
      <c r="C46" s="1428" t="s">
        <v>163</v>
      </c>
      <c r="D46" s="1428" t="s">
        <v>164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565"/>
      <c r="AP46" s="565" t="str">
        <f>IF(T46="","",T46)</f>
        <v>Источник тепловой энергии  </v>
      </c>
      <c r="AQ46" s="565"/>
      <c r="AR46" s="565"/>
      <c r="AS46" s="1220">
        <v>21</v>
      </c>
    </row>
    <row customHeight="1" ht="49.5">
      <c r="A47" s="1428" t="s">
        <v>161</v>
      </c>
      <c r="B47" s="1428" t="s">
        <v>162</v>
      </c>
      <c r="C47" s="1428" t="s">
        <v>163</v>
      </c>
      <c r="D47" s="1428" t="s">
        <v>164</v>
      </c>
      <c r="E47" s="2324"/>
      <c r="F47" s="2324"/>
      <c r="G47" s="2324"/>
      <c r="H47" s="2324"/>
      <c r="I47" s="2321" t="str">
        <f>S46&amp;".1"</f>
        <v>....1</v>
      </c>
      <c r="J47" s="1428"/>
      <c r="K47" s="1428"/>
      <c r="L47" s="1429" t="s">
        <v>401</v>
      </c>
      <c r="P47" s="2322">
        <v>1</v>
      </c>
      <c r="Q47" s="1396"/>
      <c r="R47" s="421"/>
      <c r="S47" s="1401" t="str">
        <f>$I47</f>
        <v>....1</v>
      </c>
      <c r="T47" s="350" t="s">
        <v>402</v>
      </c>
      <c r="U47" s="365"/>
      <c r="V47" s="2310"/>
      <c r="W47" s="2311"/>
      <c r="X47" s="2311"/>
      <c r="Y47" s="2311"/>
      <c r="Z47" s="2311"/>
      <c r="AA47" s="2311"/>
      <c r="AB47" s="2311"/>
      <c r="AC47" s="2312"/>
      <c r="AD47" s="2310"/>
      <c r="AE47" s="2311"/>
      <c r="AF47" s="2311"/>
      <c r="AG47" s="2311"/>
      <c r="AH47" s="2311"/>
      <c r="AI47" s="2311"/>
      <c r="AJ47" s="2311"/>
      <c r="AK47" s="2311"/>
      <c r="AL47" s="2312"/>
      <c r="AM47" s="1323" t="s">
        <v>403</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161</v>
      </c>
      <c r="B48" s="1428" t="s">
        <v>162</v>
      </c>
      <c r="C48" s="1428" t="s">
        <v>163</v>
      </c>
      <c r="D48" s="1428" t="s">
        <v>164</v>
      </c>
      <c r="E48" s="2324"/>
      <c r="F48" s="2324"/>
      <c r="G48" s="2324"/>
      <c r="H48" s="2324"/>
      <c r="I48" s="2351"/>
      <c r="J48" s="2321" t="str">
        <f>I47&amp;".1"</f>
        <v>....1.1</v>
      </c>
      <c r="K48" s="1428"/>
      <c r="L48" s="1429" t="s">
        <v>404</v>
      </c>
      <c r="P48" s="2322"/>
      <c r="Q48" s="2322">
        <v>1</v>
      </c>
      <c r="R48" s="422"/>
      <c r="S48" s="1401" t="str">
        <f>$J48</f>
        <v>....1.1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565"/>
      <c r="AP48" s="565" t="str">
        <f>IF(T48="","",T48)</f>
        <v>Группа потребителей</v>
      </c>
      <c r="AQ48" s="565"/>
      <c r="AR48" s="565"/>
      <c r="AS48" s="1220">
        <v>21</v>
      </c>
    </row>
    <row customHeight="1" ht="22.049999999999997">
      <c r="A49" s="1428" t="s">
        <v>161</v>
      </c>
      <c r="B49" s="1428" t="s">
        <v>162</v>
      </c>
      <c r="C49" s="1428" t="s">
        <v>163</v>
      </c>
      <c r="D49" s="1428" t="s">
        <v>164</v>
      </c>
      <c r="E49" s="2324"/>
      <c r="F49" s="2324"/>
      <c r="G49" s="2324"/>
      <c r="H49" s="2324"/>
      <c r="I49" s="2351"/>
      <c r="J49" s="2351"/>
      <c r="K49" s="2321" t="str">
        <f>J48&amp;".1"</f>
        <v>....1.1.1</v>
      </c>
      <c r="L49" s="1429" t="s">
        <v>407</v>
      </c>
      <c r="P49" s="2322"/>
      <c r="Q49" s="2322"/>
      <c r="R49" s="422">
        <v>1</v>
      </c>
      <c r="S49" s="1401"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408</v>
      </c>
      <c r="AN49" s="576">
        <f>STRCHECKDATE(V50:AL50)</f>
      </c>
      <c r="AO49" s="565"/>
      <c r="AP49" s="565" t="str">
        <f>IF(T49="","",T49)</f>
        <v/>
      </c>
      <c r="AQ49" s="565"/>
      <c r="AR49" s="565"/>
      <c r="AS49" s="1220">
        <v>21</v>
      </c>
    </row>
    <row customHeight="1" ht="1.05">
      <c r="A50" s="1428" t="s">
        <v>161</v>
      </c>
      <c r="B50" s="1428" t="s">
        <v>162</v>
      </c>
      <c r="C50" s="1428" t="s">
        <v>163</v>
      </c>
      <c r="D50" s="1428" t="s">
        <v>164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161</v>
      </c>
      <c r="B51" s="1428" t="s">
        <v>162</v>
      </c>
      <c r="C51" s="1428" t="s">
        <v>163</v>
      </c>
      <c r="D51" s="1428" t="s">
        <v>164</v>
      </c>
      <c r="E51" s="2324"/>
      <c r="F51" s="2324"/>
      <c r="G51" s="2324"/>
      <c r="H51" s="2324"/>
      <c r="I51" s="2351"/>
      <c r="J51" s="2321"/>
      <c r="K51" s="1428"/>
      <c r="L51" s="1429"/>
      <c r="P51" s="2322"/>
      <c r="Q51" s="2322"/>
      <c r="R51" s="421"/>
      <c r="S51" s="1343"/>
      <c r="T51" s="353" t="s">
        <v>409</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161</v>
      </c>
      <c r="B52" s="1428" t="s">
        <v>162</v>
      </c>
      <c r="C52" s="1428" t="s">
        <v>163</v>
      </c>
      <c r="D52" s="1428" t="s">
        <v>164</v>
      </c>
      <c r="E52" s="2324"/>
      <c r="F52" s="2324"/>
      <c r="G52" s="2324"/>
      <c r="H52" s="2324"/>
      <c r="I52" s="2321"/>
      <c r="J52" s="1428"/>
      <c r="K52" s="1428"/>
      <c r="L52" s="1429"/>
      <c r="P52" s="2322"/>
      <c r="Q52" s="1396"/>
      <c r="R52" s="421"/>
      <c r="S52" s="1343"/>
      <c r="T52" s="352" t="s">
        <v>410</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161</v>
      </c>
      <c r="B53" s="1428" t="s">
        <v>162</v>
      </c>
      <c r="C53" s="1428" t="s">
        <v>163</v>
      </c>
      <c r="D53" s="1428" t="s">
        <v>164</v>
      </c>
      <c r="E53" s="2324"/>
      <c r="F53" s="2324"/>
      <c r="G53" s="2324"/>
      <c r="H53" s="2323"/>
      <c r="I53" s="1428"/>
      <c r="J53" s="1428"/>
      <c r="K53" s="1428"/>
      <c r="L53" s="1429"/>
      <c r="M53" s="1430"/>
      <c r="N53" s="1430"/>
      <c r="O53" s="602"/>
      <c r="P53" s="425"/>
      <c r="Q53" s="440"/>
      <c r="R53" s="420"/>
      <c r="S53" s="1343"/>
      <c r="T53" s="430" t="s">
        <v>411</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30" customFormat="1" customHeight="1" ht="1.05">
      <c r="A54" s="1408" t="s">
        <v>161</v>
      </c>
      <c r="B54" s="1408" t="s">
        <v>162</v>
      </c>
      <c r="C54" s="1408" t="s">
        <v>163</v>
      </c>
      <c r="D54" s="1379"/>
      <c r="E54" s="2324"/>
      <c r="F54" s="2324"/>
      <c r="G54" s="2323"/>
      <c r="H54" s="1379"/>
      <c r="I54" s="1379"/>
      <c r="J54" s="1379"/>
      <c r="K54" s="1379"/>
      <c r="L54" s="1404"/>
      <c r="M54" s="1380"/>
      <c r="N54" s="138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30" customFormat="1" customHeight="1" ht="1.05">
      <c r="A55" s="1408" t="s">
        <v>161</v>
      </c>
      <c r="B55" s="1408" t="s">
        <v>162</v>
      </c>
      <c r="C55" s="1379"/>
      <c r="D55" s="1379"/>
      <c r="E55" s="2324"/>
      <c r="F55" s="2323"/>
      <c r="G55" s="1379"/>
      <c r="H55" s="1379"/>
      <c r="I55" s="1379"/>
      <c r="J55" s="1379"/>
      <c r="K55" s="1379"/>
      <c r="L55" s="1404"/>
      <c r="M55" s="1386"/>
      <c r="N55" s="138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30" customFormat="1" customHeight="1" ht="1.05">
      <c r="A56" s="1408" t="s">
        <v>161</v>
      </c>
      <c r="B56" s="1408"/>
      <c r="C56" s="1408"/>
      <c r="D56" s="1408"/>
      <c r="E56" s="2323"/>
      <c r="F56" s="1408"/>
      <c r="G56" s="1408"/>
      <c r="H56" s="1408"/>
      <c r="I56" s="1408"/>
      <c r="J56" s="1408"/>
      <c r="K56" s="1408"/>
      <c r="L56" s="1411"/>
      <c r="M56" s="1386"/>
      <c r="N56" s="1386"/>
      <c r="O56" s="583"/>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30"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9F43B-B6F8-0AA8-4638-FCC966B159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1" style="4521"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401</v>
      </c>
      <c r="M6" s="1700"/>
      <c r="P6" s="2322">
        <v>1</v>
      </c>
      <c r="Q6" s="2019"/>
      <c r="R6" s="421"/>
      <c r="S6" s="2023">
        <f>$I6</f>
      </c>
      <c r="T6" s="350" t="s">
        <v>402</v>
      </c>
      <c r="U6" s="365"/>
      <c r="V6" s="2310"/>
      <c r="W6" s="2311"/>
      <c r="X6" s="2311"/>
      <c r="Y6" s="2311"/>
      <c r="Z6" s="2311"/>
      <c r="AA6" s="2311"/>
      <c r="AB6" s="2311"/>
      <c r="AC6" s="2312"/>
      <c r="AD6" s="2310"/>
      <c r="AE6" s="2311"/>
      <c r="AF6" s="2311"/>
      <c r="AG6" s="2311"/>
      <c r="AH6" s="2311"/>
      <c r="AI6" s="2311"/>
      <c r="AJ6" s="2311"/>
      <c r="AK6" s="2311"/>
      <c r="AL6" s="2312"/>
      <c r="AM6" s="1323" t="s">
        <v>403</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404</v>
      </c>
      <c r="M7" s="1700"/>
      <c r="N7" s="1696"/>
      <c r="P7" s="2322"/>
      <c r="Q7" s="2322">
        <v>1</v>
      </c>
      <c r="R7" s="422"/>
      <c r="S7" s="2023">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407</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408</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409</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410</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411</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30"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30"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30"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70" customFormat="1" customHeight="1" ht="14.25" hidden="1">
      <c r="A20" s="1696"/>
      <c r="B20" s="1696"/>
      <c r="C20" s="1696"/>
      <c r="D20" s="1696"/>
      <c r="E20" s="1696"/>
      <c r="F20" s="1696"/>
      <c r="G20" s="1696"/>
      <c r="H20" s="1696"/>
      <c r="I20" s="1696"/>
      <c r="J20" s="1696"/>
      <c r="K20" s="1696"/>
      <c r="L20" s="2004"/>
      <c r="M20" s="2030"/>
      <c r="N20" s="2030"/>
      <c r="O20" s="1410" t="s">
        <v>415</v>
      </c>
      <c r="P20" s="1427"/>
      <c r="Q20" s="1436"/>
      <c r="R20" s="1436"/>
      <c r="S20" s="794"/>
      <c r="Z20" s="1432"/>
      <c r="AB20" s="1432"/>
      <c r="AH20" s="1432"/>
      <c r="AJ20" s="1432"/>
      <c r="AN20" s="1701"/>
      <c r="AO20" s="1701"/>
      <c r="AP20" s="1701"/>
      <c r="AQ20" s="1701"/>
      <c r="AR20" s="1701"/>
      <c r="AS20" s="1431">
        <v>0</v>
      </c>
    </row>
    <row s="4470"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70" customFormat="1" customHeight="1" ht="14.25" hidden="1">
      <c r="A22" s="1696"/>
      <c r="B22" s="1696"/>
      <c r="C22" s="1696"/>
      <c r="D22" s="1696"/>
      <c r="E22" s="1696"/>
      <c r="F22" s="1696"/>
      <c r="G22" s="1696"/>
      <c r="H22" s="1696"/>
      <c r="I22" s="1696"/>
      <c r="J22" s="1696"/>
      <c r="K22" s="1696"/>
      <c r="L22" s="2004"/>
      <c r="M22" s="2030"/>
      <c r="N22" s="2030"/>
      <c r="O22" s="1375" t="s">
        <v>416</v>
      </c>
      <c r="P22" s="1427"/>
      <c r="Q22" s="1436"/>
      <c r="R22" s="1436"/>
      <c r="S22" s="794"/>
      <c r="T22" s="1431" t="s">
        <v>417</v>
      </c>
      <c r="AA22" s="660" t="s">
        <v>418</v>
      </c>
      <c r="AC22" s="660" t="s">
        <v>419</v>
      </c>
      <c r="AD22" s="1431" t="s">
        <v>417</v>
      </c>
      <c r="AI22" s="660" t="s">
        <v>420</v>
      </c>
      <c r="AK22" s="660" t="s">
        <v>419</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МУП "ЖКХ Миллеровского района"</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4"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4" customFormat="1" customHeight="1" ht="18.75" hidden="1">
      <c r="A30" s="1313"/>
      <c r="B30" s="1313"/>
      <c r="C30" s="1313"/>
      <c r="D30" s="1313"/>
      <c r="E30" s="1313"/>
      <c r="F30" s="1313"/>
      <c r="G30" s="1313"/>
      <c r="H30" s="1313"/>
      <c r="I30" s="1313"/>
      <c r="J30" s="1313"/>
      <c r="K30" s="1313"/>
      <c r="L30" s="1445"/>
      <c r="M30" s="1313"/>
      <c r="N30" s="1313"/>
      <c r="O30" s="1313"/>
      <c r="S30" s="2315" t="s">
        <v>421</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4" customFormat="1" customHeight="1" ht="18.75" hidden="1">
      <c r="A31" s="1313"/>
      <c r="B31" s="1313"/>
      <c r="C31" s="1313"/>
      <c r="D31" s="1313"/>
      <c r="E31" s="1313"/>
      <c r="F31" s="1313"/>
      <c r="G31" s="1313"/>
      <c r="H31" s="1313"/>
      <c r="I31" s="1313"/>
      <c r="J31" s="1313"/>
      <c r="K31" s="1313"/>
      <c r="L31" s="1445"/>
      <c r="M31" s="1313"/>
      <c r="N31" s="1313"/>
      <c r="O31" s="1313"/>
      <c r="S31" s="2315" t="s">
        <v>422</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4"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4" customFormat="1" customHeight="1" ht="18.75" hidden="1">
      <c r="A34" s="1313"/>
      <c r="B34" s="1313"/>
      <c r="C34" s="1313"/>
      <c r="D34" s="1313"/>
      <c r="E34" s="1313"/>
      <c r="F34" s="1313"/>
      <c r="G34" s="1313"/>
      <c r="H34" s="1313"/>
      <c r="I34" s="1313"/>
      <c r="J34" s="1313"/>
      <c r="K34" s="1313"/>
      <c r="L34" s="1445"/>
      <c r="M34" s="1313"/>
      <c r="N34" s="1313"/>
      <c r="O34" s="1313"/>
      <c r="S34" s="2315" t="s">
        <v>423</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4" customFormat="1" customHeight="1" ht="18.75" hidden="1">
      <c r="A35" s="1313"/>
      <c r="B35" s="1313"/>
      <c r="C35" s="1313"/>
      <c r="D35" s="1313"/>
      <c r="E35" s="1313"/>
      <c r="F35" s="1313"/>
      <c r="G35" s="1313"/>
      <c r="H35" s="1313"/>
      <c r="I35" s="1313"/>
      <c r="J35" s="1313"/>
      <c r="K35" s="1313"/>
      <c r="L35" s="1445"/>
      <c r="M35" s="1313"/>
      <c r="N35" s="1313"/>
      <c r="O35" s="1313"/>
      <c r="S35" s="2315" t="s">
        <v>424</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4"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425</v>
      </c>
      <c r="AD36" s="1700"/>
      <c r="AE36" s="1700"/>
      <c r="AF36" s="1700"/>
      <c r="AG36" s="1700"/>
      <c r="AH36" s="1700"/>
      <c r="AI36" s="1700"/>
      <c r="AJ36" s="1700"/>
      <c r="AK36" s="1707" t="s">
        <v>425</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696">
        <v>14</v>
      </c>
    </row>
    <row customHeight="1" ht="14.699999999999998">
      <c r="Q39" s="441"/>
      <c r="R39" s="441"/>
      <c r="S39" s="2338" t="s">
        <v>87</v>
      </c>
      <c r="T39" s="2274" t="s">
        <v>426</v>
      </c>
      <c r="U39" s="402"/>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696">
        <v>14</v>
      </c>
    </row>
    <row customHeight="1" ht="35.699999999999996">
      <c r="Q40" s="441"/>
      <c r="R40" s="441"/>
      <c r="S40" s="2338"/>
      <c r="T40" s="2274"/>
      <c r="U40" s="1096"/>
      <c r="V40" s="2325" t="s">
        <v>431</v>
      </c>
      <c r="W40" s="2348" t="s">
        <v>432</v>
      </c>
      <c r="X40" s="2327" t="s">
        <v>433</v>
      </c>
      <c r="Y40" s="2328"/>
      <c r="Z40" s="2327" t="s">
        <v>447</v>
      </c>
      <c r="AA40" s="2334"/>
      <c r="AB40" s="2328"/>
      <c r="AC40" s="2343"/>
      <c r="AD40" s="2325" t="s">
        <v>431</v>
      </c>
      <c r="AE40" s="2348" t="s">
        <v>432</v>
      </c>
      <c r="AF40" s="2327" t="s">
        <v>433</v>
      </c>
      <c r="AG40" s="2328"/>
      <c r="AH40" s="2327" t="s">
        <v>434</v>
      </c>
      <c r="AI40" s="2334"/>
      <c r="AJ40" s="2328"/>
      <c r="AK40" s="2343"/>
      <c r="AL40" s="2346"/>
      <c r="AM40" s="2192"/>
      <c r="AS40" s="1696">
        <v>34</v>
      </c>
    </row>
    <row customHeight="1" ht="35.699999999999996">
      <c r="A41" s="1331"/>
      <c r="B41" s="1331" t="s">
        <v>135</v>
      </c>
      <c r="C41" s="1331" t="s">
        <v>136</v>
      </c>
      <c r="D41" s="1331" t="s">
        <v>137</v>
      </c>
      <c r="E41" s="1375" t="s">
        <v>435</v>
      </c>
      <c r="F41" s="1375" t="s">
        <v>436</v>
      </c>
      <c r="G41" s="1375" t="s">
        <v>437</v>
      </c>
      <c r="H41" s="1375" t="s">
        <v>438</v>
      </c>
      <c r="I41" s="1375" t="s">
        <v>439</v>
      </c>
      <c r="J41" s="1375" t="s">
        <v>440</v>
      </c>
      <c r="K41" s="1375" t="s">
        <v>441</v>
      </c>
      <c r="L41" s="1375" t="s">
        <v>416</v>
      </c>
      <c r="Q41" s="441"/>
      <c r="R41" s="441"/>
      <c r="S41" s="2338"/>
      <c r="T41" s="2274"/>
      <c r="U41" s="367"/>
      <c r="V41" s="2326"/>
      <c r="W41" s="2349"/>
      <c r="X41" s="2003" t="s">
        <v>442</v>
      </c>
      <c r="Y41" s="2003" t="s">
        <v>443</v>
      </c>
      <c r="Z41" s="2003" t="s">
        <v>444</v>
      </c>
      <c r="AA41" s="2335" t="s">
        <v>445</v>
      </c>
      <c r="AB41" s="2336"/>
      <c r="AC41" s="2344"/>
      <c r="AD41" s="2326"/>
      <c r="AE41" s="2349"/>
      <c r="AF41" s="2003" t="s">
        <v>442</v>
      </c>
      <c r="AG41" s="2003" t="s">
        <v>443</v>
      </c>
      <c r="AH41" s="2003" t="s">
        <v>444</v>
      </c>
      <c r="AI41" s="2335" t="s">
        <v>445</v>
      </c>
      <c r="AJ41" s="2336"/>
      <c r="AK41" s="2344"/>
      <c r="AL41" s="2347"/>
      <c r="AM41" s="2192"/>
      <c r="AS41" s="1696">
        <v>34</v>
      </c>
    </row>
    <row s="3621"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210</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210</v>
      </c>
      <c r="B44" s="1332" t="s">
        <v>211</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1689"/>
      <c r="AP44" s="1689" t="str">
        <f>IF(T44="","",T44)</f>
        <v>Территория действия тарифа</v>
      </c>
      <c r="AQ44" s="1689"/>
      <c r="AR44" s="1689"/>
      <c r="AS44" s="1696">
        <v>21</v>
      </c>
    </row>
    <row customHeight="1" ht="24">
      <c r="A45" s="1332" t="s">
        <v>210</v>
      </c>
      <c r="B45" s="1332" t="s">
        <v>211</v>
      </c>
      <c r="C45" s="1332" t="s">
        <v>212</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1689"/>
      <c r="AP45" s="1689" t="str">
        <f>IF(T45="","",T45)</f>
        <v>Наименование системы теплоснабжения </v>
      </c>
      <c r="AQ45" s="1689"/>
      <c r="AR45" s="1689"/>
      <c r="AS45" s="1696">
        <v>23</v>
      </c>
    </row>
    <row customHeight="1" ht="22.049999999999997">
      <c r="A46" s="1332" t="s">
        <v>210</v>
      </c>
      <c r="B46" s="1332" t="s">
        <v>211</v>
      </c>
      <c r="C46" s="1332" t="s">
        <v>212</v>
      </c>
      <c r="D46" s="1332" t="s">
        <v>213</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1689"/>
      <c r="AP46" s="1689" t="str">
        <f>IF(T46="","",T46)</f>
        <v>Источник тепловой энергии  </v>
      </c>
      <c r="AQ46" s="1689"/>
      <c r="AR46" s="1689"/>
      <c r="AS46" s="1696">
        <v>21</v>
      </c>
    </row>
    <row customHeight="1" ht="49.5">
      <c r="A47" s="1332" t="s">
        <v>210</v>
      </c>
      <c r="B47" s="1332" t="s">
        <v>211</v>
      </c>
      <c r="C47" s="1332" t="s">
        <v>212</v>
      </c>
      <c r="D47" s="1332" t="s">
        <v>213</v>
      </c>
      <c r="E47" s="2355"/>
      <c r="F47" s="2355"/>
      <c r="G47" s="2355"/>
      <c r="H47" s="2355"/>
      <c r="I47" s="2192" t="str">
        <f>S46&amp;".1"</f>
        <v>....1</v>
      </c>
      <c r="J47" s="1332"/>
      <c r="K47" s="1332"/>
      <c r="L47" s="1375" t="s">
        <v>401</v>
      </c>
      <c r="P47" s="2322">
        <v>1</v>
      </c>
      <c r="Q47" s="2019"/>
      <c r="R47" s="421"/>
      <c r="S47" s="2023" t="str">
        <f>$I47</f>
        <v>....1</v>
      </c>
      <c r="T47" s="350" t="s">
        <v>402</v>
      </c>
      <c r="U47" s="365"/>
      <c r="V47" s="2310"/>
      <c r="W47" s="2311"/>
      <c r="X47" s="2311"/>
      <c r="Y47" s="2311"/>
      <c r="Z47" s="2311"/>
      <c r="AA47" s="2311"/>
      <c r="AB47" s="2311"/>
      <c r="AC47" s="2312"/>
      <c r="AD47" s="2310"/>
      <c r="AE47" s="2311"/>
      <c r="AF47" s="2311"/>
      <c r="AG47" s="2311"/>
      <c r="AH47" s="2311"/>
      <c r="AI47" s="2311"/>
      <c r="AJ47" s="2311"/>
      <c r="AK47" s="2311"/>
      <c r="AL47" s="2312"/>
      <c r="AM47" s="1323" t="s">
        <v>403</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210</v>
      </c>
      <c r="B48" s="1332" t="s">
        <v>211</v>
      </c>
      <c r="C48" s="1332" t="s">
        <v>212</v>
      </c>
      <c r="D48" s="1332" t="s">
        <v>213</v>
      </c>
      <c r="E48" s="2355"/>
      <c r="F48" s="2355"/>
      <c r="G48" s="2355"/>
      <c r="H48" s="2355"/>
      <c r="I48" s="2166"/>
      <c r="J48" s="2192" t="str">
        <f>I47&amp;".1"</f>
        <v>....1.1</v>
      </c>
      <c r="K48" s="1332"/>
      <c r="L48" s="1375" t="s">
        <v>404</v>
      </c>
      <c r="P48" s="2322"/>
      <c r="Q48" s="2322">
        <v>1</v>
      </c>
      <c r="R48" s="422"/>
      <c r="S48" s="2023" t="str">
        <f>$J48</f>
        <v>....1.1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1689"/>
      <c r="AP48" s="1689" t="str">
        <f>IF(T48="","",T48)</f>
        <v>Группа потребителей</v>
      </c>
      <c r="AQ48" s="1689"/>
      <c r="AR48" s="1689"/>
      <c r="AS48" s="1696">
        <v>21</v>
      </c>
    </row>
    <row customHeight="1" ht="22.049999999999997">
      <c r="A49" s="1332" t="s">
        <v>210</v>
      </c>
      <c r="B49" s="1332" t="s">
        <v>211</v>
      </c>
      <c r="C49" s="1332" t="s">
        <v>212</v>
      </c>
      <c r="D49" s="1332" t="s">
        <v>213</v>
      </c>
      <c r="E49" s="2355"/>
      <c r="F49" s="2355"/>
      <c r="G49" s="2355"/>
      <c r="H49" s="2355"/>
      <c r="I49" s="2166"/>
      <c r="J49" s="2166"/>
      <c r="K49" s="2192" t="str">
        <f>J48&amp;".1"</f>
        <v>....1.1.1</v>
      </c>
      <c r="L49" s="1375" t="s">
        <v>407</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408</v>
      </c>
      <c r="AN49" s="1701">
        <f>STRCHECKDATE(V50:AL50)</f>
      </c>
      <c r="AO49" s="1689"/>
      <c r="AP49" s="1689" t="str">
        <f>IF(T49="","",T49)</f>
        <v/>
      </c>
      <c r="AQ49" s="1689"/>
      <c r="AR49" s="1689"/>
      <c r="AS49" s="1696">
        <v>21</v>
      </c>
    </row>
    <row customHeight="1" ht="1.05">
      <c r="A50" s="1332" t="s">
        <v>210</v>
      </c>
      <c r="B50" s="1332" t="s">
        <v>211</v>
      </c>
      <c r="C50" s="1332" t="s">
        <v>212</v>
      </c>
      <c r="D50" s="1332" t="s">
        <v>213</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210</v>
      </c>
      <c r="B51" s="1332" t="s">
        <v>211</v>
      </c>
      <c r="C51" s="1332" t="s">
        <v>212</v>
      </c>
      <c r="D51" s="1332" t="s">
        <v>213</v>
      </c>
      <c r="E51" s="2355"/>
      <c r="F51" s="2355"/>
      <c r="G51" s="2355"/>
      <c r="H51" s="2355"/>
      <c r="I51" s="2166"/>
      <c r="J51" s="2192"/>
      <c r="K51" s="1332"/>
      <c r="L51" s="1375"/>
      <c r="P51" s="2322"/>
      <c r="Q51" s="2322"/>
      <c r="R51" s="421"/>
      <c r="S51" s="1343"/>
      <c r="T51" s="353" t="s">
        <v>409</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210</v>
      </c>
      <c r="B52" s="1332" t="s">
        <v>211</v>
      </c>
      <c r="C52" s="1332" t="s">
        <v>212</v>
      </c>
      <c r="D52" s="1332" t="s">
        <v>213</v>
      </c>
      <c r="E52" s="2355"/>
      <c r="F52" s="2355"/>
      <c r="G52" s="2355"/>
      <c r="H52" s="2355"/>
      <c r="I52" s="2192"/>
      <c r="J52" s="1332"/>
      <c r="K52" s="1332"/>
      <c r="L52" s="1375"/>
      <c r="P52" s="2322"/>
      <c r="Q52" s="2019"/>
      <c r="R52" s="421"/>
      <c r="S52" s="1343"/>
      <c r="T52" s="352" t="s">
        <v>410</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210</v>
      </c>
      <c r="B53" s="1332" t="s">
        <v>211</v>
      </c>
      <c r="C53" s="1332" t="s">
        <v>212</v>
      </c>
      <c r="D53" s="1332" t="s">
        <v>213</v>
      </c>
      <c r="E53" s="2355"/>
      <c r="F53" s="2355"/>
      <c r="G53" s="2355"/>
      <c r="H53" s="2354"/>
      <c r="I53" s="1332"/>
      <c r="J53" s="1332"/>
      <c r="K53" s="1332"/>
      <c r="L53" s="1375"/>
      <c r="M53" s="1675"/>
      <c r="N53" s="1675"/>
      <c r="O53" s="1700"/>
      <c r="P53" s="425"/>
      <c r="Q53" s="440"/>
      <c r="R53" s="420"/>
      <c r="S53" s="1343"/>
      <c r="T53" s="430" t="s">
        <v>411</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30" customFormat="1" customHeight="1" ht="4.2">
      <c r="A54" s="1440" t="s">
        <v>210</v>
      </c>
      <c r="B54" s="1440" t="s">
        <v>211</v>
      </c>
      <c r="C54" s="1440" t="s">
        <v>212</v>
      </c>
      <c r="D54" s="1439"/>
      <c r="E54" s="2355"/>
      <c r="F54" s="2355"/>
      <c r="G54" s="2354"/>
      <c r="H54" s="1439"/>
      <c r="I54" s="1439"/>
      <c r="J54" s="1439"/>
      <c r="K54" s="1439"/>
      <c r="L54" s="1442"/>
      <c r="M54" s="1443"/>
      <c r="N54" s="1443"/>
      <c r="O54" s="416"/>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30" customFormat="1" customHeight="1" ht="4.2">
      <c r="A55" s="1440" t="s">
        <v>210</v>
      </c>
      <c r="B55" s="1440" t="s">
        <v>211</v>
      </c>
      <c r="C55" s="1439"/>
      <c r="D55" s="1439"/>
      <c r="E55" s="2355"/>
      <c r="F55" s="2354"/>
      <c r="G55" s="1439"/>
      <c r="H55" s="1439"/>
      <c r="I55" s="1439"/>
      <c r="J55" s="1439"/>
      <c r="K55" s="1439"/>
      <c r="L55" s="1442"/>
      <c r="M55" s="1444"/>
      <c r="N55" s="1444"/>
      <c r="O55" s="41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30" customFormat="1" customHeight="1" ht="4.2">
      <c r="A56" s="1440" t="s">
        <v>210</v>
      </c>
      <c r="B56" s="1440"/>
      <c r="C56" s="1440"/>
      <c r="D56" s="1440"/>
      <c r="E56" s="2354"/>
      <c r="F56" s="1440"/>
      <c r="G56" s="1440"/>
      <c r="H56" s="1440"/>
      <c r="I56" s="1440"/>
      <c r="J56" s="1440"/>
      <c r="K56" s="1440"/>
      <c r="L56" s="1446"/>
      <c r="M56" s="1444"/>
      <c r="N56" s="1444"/>
      <c r="O56" s="416"/>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30"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3F548-3ED6-6F98-1A18-0174546D1D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1" style="4521"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401</v>
      </c>
      <c r="M6" s="1700"/>
      <c r="P6" s="2322">
        <v>1</v>
      </c>
      <c r="Q6" s="2019"/>
      <c r="R6" s="421"/>
      <c r="S6" s="2023">
        <f>$I6</f>
      </c>
      <c r="T6" s="350" t="s">
        <v>402</v>
      </c>
      <c r="U6" s="365"/>
      <c r="V6" s="2310"/>
      <c r="W6" s="2311"/>
      <c r="X6" s="2311"/>
      <c r="Y6" s="2311"/>
      <c r="Z6" s="2311"/>
      <c r="AA6" s="2311"/>
      <c r="AB6" s="2311"/>
      <c r="AC6" s="2312"/>
      <c r="AD6" s="2310"/>
      <c r="AE6" s="2311"/>
      <c r="AF6" s="2311"/>
      <c r="AG6" s="2311"/>
      <c r="AH6" s="2311"/>
      <c r="AI6" s="2311"/>
      <c r="AJ6" s="2311"/>
      <c r="AK6" s="2311"/>
      <c r="AL6" s="2312"/>
      <c r="AM6" s="1323" t="s">
        <v>403</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404</v>
      </c>
      <c r="M7" s="1700"/>
      <c r="N7" s="1696"/>
      <c r="P7" s="2322"/>
      <c r="Q7" s="2322">
        <v>1</v>
      </c>
      <c r="R7" s="422"/>
      <c r="S7" s="2023">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407</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408</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409</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410</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411</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30"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30"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30"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70" customFormat="1" customHeight="1" ht="14.25" hidden="1">
      <c r="A20" s="1696"/>
      <c r="B20" s="1696"/>
      <c r="C20" s="1696"/>
      <c r="D20" s="1696"/>
      <c r="E20" s="1696"/>
      <c r="F20" s="1696"/>
      <c r="G20" s="1696"/>
      <c r="H20" s="1696"/>
      <c r="I20" s="1696"/>
      <c r="J20" s="1696"/>
      <c r="K20" s="1696"/>
      <c r="L20" s="2004"/>
      <c r="M20" s="2030"/>
      <c r="N20" s="2030"/>
      <c r="O20" s="1410" t="s">
        <v>415</v>
      </c>
      <c r="P20" s="1427"/>
      <c r="Q20" s="1436"/>
      <c r="R20" s="1436"/>
      <c r="S20" s="794"/>
      <c r="Z20" s="1432"/>
      <c r="AB20" s="1432"/>
      <c r="AH20" s="1432"/>
      <c r="AJ20" s="1432"/>
      <c r="AN20" s="1701"/>
      <c r="AO20" s="1701"/>
      <c r="AP20" s="1701"/>
      <c r="AQ20" s="1701"/>
      <c r="AR20" s="1701"/>
      <c r="AS20" s="1431">
        <v>0</v>
      </c>
    </row>
    <row s="4470"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70" customFormat="1" customHeight="1" ht="14.25" hidden="1">
      <c r="A22" s="1696"/>
      <c r="B22" s="1696"/>
      <c r="C22" s="1696"/>
      <c r="D22" s="1696"/>
      <c r="E22" s="1696"/>
      <c r="F22" s="1696"/>
      <c r="G22" s="1696"/>
      <c r="H22" s="1696"/>
      <c r="I22" s="1696"/>
      <c r="J22" s="1696"/>
      <c r="K22" s="1696"/>
      <c r="L22" s="2004"/>
      <c r="M22" s="2030"/>
      <c r="N22" s="2030"/>
      <c r="O22" s="1375" t="s">
        <v>416</v>
      </c>
      <c r="P22" s="1427"/>
      <c r="Q22" s="1436"/>
      <c r="R22" s="1436"/>
      <c r="S22" s="794"/>
      <c r="T22" s="1431" t="s">
        <v>417</v>
      </c>
      <c r="AA22" s="660" t="s">
        <v>418</v>
      </c>
      <c r="AC22" s="660" t="s">
        <v>419</v>
      </c>
      <c r="AD22" s="1431" t="s">
        <v>417</v>
      </c>
      <c r="AI22" s="660" t="s">
        <v>420</v>
      </c>
      <c r="AK22" s="660" t="s">
        <v>419</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МУП "ЖКХ Миллеровского района"</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4"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4" customFormat="1" customHeight="1" ht="18.75" hidden="1">
      <c r="A30" s="1313"/>
      <c r="B30" s="1313"/>
      <c r="C30" s="1313"/>
      <c r="D30" s="1313"/>
      <c r="E30" s="1313"/>
      <c r="F30" s="1313"/>
      <c r="G30" s="1313"/>
      <c r="H30" s="1313"/>
      <c r="I30" s="1313"/>
      <c r="J30" s="1313"/>
      <c r="K30" s="1313"/>
      <c r="L30" s="1445"/>
      <c r="M30" s="1313"/>
      <c r="N30" s="1313"/>
      <c r="O30" s="1313"/>
      <c r="S30" s="2315" t="s">
        <v>421</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4" customFormat="1" customHeight="1" ht="18.75" hidden="1">
      <c r="A31" s="1313"/>
      <c r="B31" s="1313"/>
      <c r="C31" s="1313"/>
      <c r="D31" s="1313"/>
      <c r="E31" s="1313"/>
      <c r="F31" s="1313"/>
      <c r="G31" s="1313"/>
      <c r="H31" s="1313"/>
      <c r="I31" s="1313"/>
      <c r="J31" s="1313"/>
      <c r="K31" s="1313"/>
      <c r="L31" s="1445"/>
      <c r="M31" s="1313"/>
      <c r="N31" s="1313"/>
      <c r="O31" s="1313"/>
      <c r="S31" s="2315" t="s">
        <v>422</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4"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4" customFormat="1" customHeight="1" ht="18.75" hidden="1">
      <c r="A34" s="1313"/>
      <c r="B34" s="1313"/>
      <c r="C34" s="1313"/>
      <c r="D34" s="1313"/>
      <c r="E34" s="1313"/>
      <c r="F34" s="1313"/>
      <c r="G34" s="1313"/>
      <c r="H34" s="1313"/>
      <c r="I34" s="1313"/>
      <c r="J34" s="1313"/>
      <c r="K34" s="1313"/>
      <c r="L34" s="1445"/>
      <c r="M34" s="1313"/>
      <c r="N34" s="1313"/>
      <c r="O34" s="1313"/>
      <c r="S34" s="2315" t="s">
        <v>423</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4" customFormat="1" customHeight="1" ht="18.75" hidden="1">
      <c r="A35" s="1313"/>
      <c r="B35" s="1313"/>
      <c r="C35" s="1313"/>
      <c r="D35" s="1313"/>
      <c r="E35" s="1313"/>
      <c r="F35" s="1313"/>
      <c r="G35" s="1313"/>
      <c r="H35" s="1313"/>
      <c r="I35" s="1313"/>
      <c r="J35" s="1313"/>
      <c r="K35" s="1313"/>
      <c r="L35" s="1445"/>
      <c r="M35" s="1313"/>
      <c r="N35" s="1313"/>
      <c r="O35" s="1313"/>
      <c r="S35" s="2315" t="s">
        <v>424</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4"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425</v>
      </c>
      <c r="AD36" s="1700"/>
      <c r="AE36" s="1700"/>
      <c r="AF36" s="1700"/>
      <c r="AG36" s="1700"/>
      <c r="AH36" s="1700"/>
      <c r="AI36" s="1700"/>
      <c r="AJ36" s="1700"/>
      <c r="AK36" s="1707" t="s">
        <v>425</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696">
        <v>14</v>
      </c>
    </row>
    <row customHeight="1" ht="14.699999999999998">
      <c r="Q39" s="441"/>
      <c r="R39" s="441"/>
      <c r="S39" s="2338" t="s">
        <v>87</v>
      </c>
      <c r="T39" s="2274" t="s">
        <v>426</v>
      </c>
      <c r="U39" s="402"/>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696">
        <v>14</v>
      </c>
    </row>
    <row customHeight="1" ht="35.699999999999996">
      <c r="Q40" s="441"/>
      <c r="R40" s="441"/>
      <c r="S40" s="2338"/>
      <c r="T40" s="2274"/>
      <c r="U40" s="1096"/>
      <c r="V40" s="2325" t="s">
        <v>431</v>
      </c>
      <c r="W40" s="2348" t="s">
        <v>432</v>
      </c>
      <c r="X40" s="2327" t="s">
        <v>433</v>
      </c>
      <c r="Y40" s="2328"/>
      <c r="Z40" s="2327" t="s">
        <v>447</v>
      </c>
      <c r="AA40" s="2334"/>
      <c r="AB40" s="2328"/>
      <c r="AC40" s="2343"/>
      <c r="AD40" s="2325" t="s">
        <v>431</v>
      </c>
      <c r="AE40" s="2348" t="s">
        <v>432</v>
      </c>
      <c r="AF40" s="2327" t="s">
        <v>433</v>
      </c>
      <c r="AG40" s="2328"/>
      <c r="AH40" s="2327" t="s">
        <v>434</v>
      </c>
      <c r="AI40" s="2334"/>
      <c r="AJ40" s="2328"/>
      <c r="AK40" s="2343"/>
      <c r="AL40" s="2346"/>
      <c r="AM40" s="2192"/>
      <c r="AS40" s="1696">
        <v>34</v>
      </c>
    </row>
    <row customHeight="1" ht="35.699999999999996">
      <c r="A41" s="1331"/>
      <c r="B41" s="1331" t="s">
        <v>135</v>
      </c>
      <c r="C41" s="1331" t="s">
        <v>136</v>
      </c>
      <c r="D41" s="1331" t="s">
        <v>137</v>
      </c>
      <c r="E41" s="1375" t="s">
        <v>435</v>
      </c>
      <c r="F41" s="1375" t="s">
        <v>436</v>
      </c>
      <c r="G41" s="1375" t="s">
        <v>437</v>
      </c>
      <c r="H41" s="1375" t="s">
        <v>438</v>
      </c>
      <c r="I41" s="1375" t="s">
        <v>439</v>
      </c>
      <c r="J41" s="1375" t="s">
        <v>440</v>
      </c>
      <c r="K41" s="1375" t="s">
        <v>441</v>
      </c>
      <c r="L41" s="1375" t="s">
        <v>416</v>
      </c>
      <c r="Q41" s="441"/>
      <c r="R41" s="441"/>
      <c r="S41" s="2338"/>
      <c r="T41" s="2274"/>
      <c r="U41" s="367"/>
      <c r="V41" s="2326"/>
      <c r="W41" s="2349"/>
      <c r="X41" s="2003" t="s">
        <v>442</v>
      </c>
      <c r="Y41" s="2003" t="s">
        <v>443</v>
      </c>
      <c r="Z41" s="2003" t="s">
        <v>444</v>
      </c>
      <c r="AA41" s="2335" t="s">
        <v>445</v>
      </c>
      <c r="AB41" s="2336"/>
      <c r="AC41" s="2344"/>
      <c r="AD41" s="2326"/>
      <c r="AE41" s="2349"/>
      <c r="AF41" s="2003" t="s">
        <v>442</v>
      </c>
      <c r="AG41" s="2003" t="s">
        <v>443</v>
      </c>
      <c r="AH41" s="2003" t="s">
        <v>444</v>
      </c>
      <c r="AI41" s="2335" t="s">
        <v>445</v>
      </c>
      <c r="AJ41" s="2336"/>
      <c r="AK41" s="2344"/>
      <c r="AL41" s="2347"/>
      <c r="AM41" s="2192"/>
      <c r="AS41" s="1696">
        <v>34</v>
      </c>
    </row>
    <row s="3621"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210</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210</v>
      </c>
      <c r="B44" s="1332" t="s">
        <v>211</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1689"/>
      <c r="AP44" s="1689" t="str">
        <f>IF(T44="","",T44)</f>
        <v>Территория действия тарифа</v>
      </c>
      <c r="AQ44" s="1689"/>
      <c r="AR44" s="1689"/>
      <c r="AS44" s="1696">
        <v>21</v>
      </c>
    </row>
    <row customHeight="1" ht="24">
      <c r="A45" s="1332" t="s">
        <v>210</v>
      </c>
      <c r="B45" s="1332" t="s">
        <v>211</v>
      </c>
      <c r="C45" s="1332" t="s">
        <v>212</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1689"/>
      <c r="AP45" s="1689" t="str">
        <f>IF(T45="","",T45)</f>
        <v>Наименование системы теплоснабжения </v>
      </c>
      <c r="AQ45" s="1689"/>
      <c r="AR45" s="1689"/>
      <c r="AS45" s="1696">
        <v>23</v>
      </c>
    </row>
    <row customHeight="1" ht="22.049999999999997">
      <c r="A46" s="1332" t="s">
        <v>210</v>
      </c>
      <c r="B46" s="1332" t="s">
        <v>211</v>
      </c>
      <c r="C46" s="1332" t="s">
        <v>212</v>
      </c>
      <c r="D46" s="1332" t="s">
        <v>213</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1689"/>
      <c r="AP46" s="1689" t="str">
        <f>IF(T46="","",T46)</f>
        <v>Источник тепловой энергии  </v>
      </c>
      <c r="AQ46" s="1689"/>
      <c r="AR46" s="1689"/>
      <c r="AS46" s="1696">
        <v>21</v>
      </c>
    </row>
    <row customHeight="1" ht="49.5">
      <c r="A47" s="1332" t="s">
        <v>210</v>
      </c>
      <c r="B47" s="1332" t="s">
        <v>211</v>
      </c>
      <c r="C47" s="1332" t="s">
        <v>212</v>
      </c>
      <c r="D47" s="1332" t="s">
        <v>213</v>
      </c>
      <c r="E47" s="2355"/>
      <c r="F47" s="2355"/>
      <c r="G47" s="2355"/>
      <c r="H47" s="2355"/>
      <c r="I47" s="2192" t="str">
        <f>S46&amp;".1"</f>
        <v>....1</v>
      </c>
      <c r="J47" s="1332"/>
      <c r="K47" s="1332"/>
      <c r="L47" s="1375" t="s">
        <v>401</v>
      </c>
      <c r="P47" s="2322">
        <v>1</v>
      </c>
      <c r="Q47" s="2019"/>
      <c r="R47" s="421"/>
      <c r="S47" s="2023" t="str">
        <f>$I47</f>
        <v>....1</v>
      </c>
      <c r="T47" s="350" t="s">
        <v>402</v>
      </c>
      <c r="U47" s="365"/>
      <c r="V47" s="2310"/>
      <c r="W47" s="2311"/>
      <c r="X47" s="2311"/>
      <c r="Y47" s="2311"/>
      <c r="Z47" s="2311"/>
      <c r="AA47" s="2311"/>
      <c r="AB47" s="2311"/>
      <c r="AC47" s="2312"/>
      <c r="AD47" s="2310"/>
      <c r="AE47" s="2311"/>
      <c r="AF47" s="2311"/>
      <c r="AG47" s="2311"/>
      <c r="AH47" s="2311"/>
      <c r="AI47" s="2311"/>
      <c r="AJ47" s="2311"/>
      <c r="AK47" s="2311"/>
      <c r="AL47" s="2312"/>
      <c r="AM47" s="1323" t="s">
        <v>403</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210</v>
      </c>
      <c r="B48" s="1332" t="s">
        <v>211</v>
      </c>
      <c r="C48" s="1332" t="s">
        <v>212</v>
      </c>
      <c r="D48" s="1332" t="s">
        <v>213</v>
      </c>
      <c r="E48" s="2355"/>
      <c r="F48" s="2355"/>
      <c r="G48" s="2355"/>
      <c r="H48" s="2355"/>
      <c r="I48" s="2166"/>
      <c r="J48" s="2192" t="str">
        <f>I47&amp;".1"</f>
        <v>....1.1</v>
      </c>
      <c r="K48" s="1332"/>
      <c r="L48" s="1375" t="s">
        <v>404</v>
      </c>
      <c r="P48" s="2322"/>
      <c r="Q48" s="2322">
        <v>1</v>
      </c>
      <c r="R48" s="422"/>
      <c r="S48" s="2023" t="str">
        <f>$J48</f>
        <v>....1.1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1689"/>
      <c r="AP48" s="1689" t="str">
        <f>IF(T48="","",T48)</f>
        <v>Группа потребителей</v>
      </c>
      <c r="AQ48" s="1689"/>
      <c r="AR48" s="1689"/>
      <c r="AS48" s="1696">
        <v>21</v>
      </c>
    </row>
    <row customHeight="1" ht="22.049999999999997">
      <c r="A49" s="1332" t="s">
        <v>210</v>
      </c>
      <c r="B49" s="1332" t="s">
        <v>211</v>
      </c>
      <c r="C49" s="1332" t="s">
        <v>212</v>
      </c>
      <c r="D49" s="1332" t="s">
        <v>213</v>
      </c>
      <c r="E49" s="2355"/>
      <c r="F49" s="2355"/>
      <c r="G49" s="2355"/>
      <c r="H49" s="2355"/>
      <c r="I49" s="2166"/>
      <c r="J49" s="2166"/>
      <c r="K49" s="2192" t="str">
        <f>J48&amp;".1"</f>
        <v>....1.1.1</v>
      </c>
      <c r="L49" s="1375" t="s">
        <v>407</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408</v>
      </c>
      <c r="AN49" s="1701">
        <f>STRCHECKDATE(V50:AL50)</f>
      </c>
      <c r="AO49" s="1689"/>
      <c r="AP49" s="1689" t="str">
        <f>IF(T49="","",T49)</f>
        <v/>
      </c>
      <c r="AQ49" s="1689"/>
      <c r="AR49" s="1689"/>
      <c r="AS49" s="1696">
        <v>21</v>
      </c>
    </row>
    <row customHeight="1" ht="1.05">
      <c r="A50" s="1332" t="s">
        <v>210</v>
      </c>
      <c r="B50" s="1332" t="s">
        <v>211</v>
      </c>
      <c r="C50" s="1332" t="s">
        <v>212</v>
      </c>
      <c r="D50" s="1332" t="s">
        <v>213</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210</v>
      </c>
      <c r="B51" s="1332" t="s">
        <v>211</v>
      </c>
      <c r="C51" s="1332" t="s">
        <v>212</v>
      </c>
      <c r="D51" s="1332" t="s">
        <v>213</v>
      </c>
      <c r="E51" s="2355"/>
      <c r="F51" s="2355"/>
      <c r="G51" s="2355"/>
      <c r="H51" s="2355"/>
      <c r="I51" s="2166"/>
      <c r="J51" s="2192"/>
      <c r="K51" s="1332"/>
      <c r="L51" s="1375"/>
      <c r="P51" s="2322"/>
      <c r="Q51" s="2322"/>
      <c r="R51" s="421"/>
      <c r="S51" s="1343"/>
      <c r="T51" s="353" t="s">
        <v>409</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210</v>
      </c>
      <c r="B52" s="1332" t="s">
        <v>211</v>
      </c>
      <c r="C52" s="1332" t="s">
        <v>212</v>
      </c>
      <c r="D52" s="1332" t="s">
        <v>213</v>
      </c>
      <c r="E52" s="2355"/>
      <c r="F52" s="2355"/>
      <c r="G52" s="2355"/>
      <c r="H52" s="2355"/>
      <c r="I52" s="2192"/>
      <c r="J52" s="1332"/>
      <c r="K52" s="1332"/>
      <c r="L52" s="1375"/>
      <c r="P52" s="2322"/>
      <c r="Q52" s="2019"/>
      <c r="R52" s="421"/>
      <c r="S52" s="1343"/>
      <c r="T52" s="352" t="s">
        <v>410</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210</v>
      </c>
      <c r="B53" s="1332" t="s">
        <v>211</v>
      </c>
      <c r="C53" s="1332" t="s">
        <v>212</v>
      </c>
      <c r="D53" s="1332" t="s">
        <v>213</v>
      </c>
      <c r="E53" s="2355"/>
      <c r="F53" s="2355"/>
      <c r="G53" s="2355"/>
      <c r="H53" s="2354"/>
      <c r="I53" s="1332"/>
      <c r="J53" s="1332"/>
      <c r="K53" s="1332"/>
      <c r="L53" s="1375"/>
      <c r="M53" s="1675"/>
      <c r="N53" s="1675"/>
      <c r="O53" s="1700"/>
      <c r="P53" s="425"/>
      <c r="Q53" s="440"/>
      <c r="R53" s="420"/>
      <c r="S53" s="1343"/>
      <c r="T53" s="430" t="s">
        <v>411</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30" customFormat="1" customHeight="1" ht="1.05">
      <c r="A54" s="1332" t="s">
        <v>210</v>
      </c>
      <c r="B54" s="1332" t="s">
        <v>211</v>
      </c>
      <c r="C54" s="1332" t="s">
        <v>212</v>
      </c>
      <c r="D54" s="2039"/>
      <c r="E54" s="2355"/>
      <c r="F54" s="2355"/>
      <c r="G54" s="2354"/>
      <c r="H54" s="2039"/>
      <c r="I54" s="2039"/>
      <c r="J54" s="2039"/>
      <c r="K54" s="2039"/>
      <c r="L54" s="1445"/>
      <c r="M54" s="1675"/>
      <c r="N54" s="1675"/>
      <c r="O54" s="170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30" customFormat="1" customHeight="1" ht="1.05">
      <c r="A55" s="1332" t="s">
        <v>210</v>
      </c>
      <c r="B55" s="1332" t="s">
        <v>211</v>
      </c>
      <c r="C55" s="2039"/>
      <c r="D55" s="2039"/>
      <c r="E55" s="2355"/>
      <c r="F55" s="2354"/>
      <c r="G55" s="2039"/>
      <c r="H55" s="2039"/>
      <c r="I55" s="2039"/>
      <c r="J55" s="2039"/>
      <c r="K55" s="2039"/>
      <c r="L55" s="1445"/>
      <c r="M55" s="2040"/>
      <c r="N55" s="2040"/>
      <c r="O55" s="1700"/>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30" customFormat="1" customHeight="1" ht="1.05">
      <c r="A56" s="1332" t="s">
        <v>210</v>
      </c>
      <c r="B56" s="1332"/>
      <c r="C56" s="1332"/>
      <c r="D56" s="1332"/>
      <c r="E56" s="2354"/>
      <c r="F56" s="1332"/>
      <c r="G56" s="1332"/>
      <c r="H56" s="1332"/>
      <c r="I56" s="1332"/>
      <c r="J56" s="1332"/>
      <c r="K56" s="1332"/>
      <c r="L56" s="1375"/>
      <c r="M56" s="2040"/>
      <c r="N56" s="2040"/>
      <c r="O56" s="1700"/>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30"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059BD-6FA8-8318-45E8-A06DA7DCF5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7109375" hidden="1" customWidth="1"/>
    <col min="22" max="22" style="4521" width="1.7109375" hidden="1" customWidth="1"/>
    <col min="23" max="23" style="4521" width="24.7109375" hidden="1" customWidth="1"/>
    <col min="24" max="25" style="4521" width="0.14062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0.140625" customWidth="1"/>
    <col min="31" max="31" style="4521" width="24.00390625" customWidth="1"/>
    <col min="32" max="33" style="4521" width="0.14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401</v>
      </c>
      <c r="M6" s="602"/>
      <c r="P6" s="2322">
        <v>1</v>
      </c>
      <c r="Q6" s="1396"/>
      <c r="R6" s="421"/>
      <c r="S6" s="1401">
        <f>$I6</f>
      </c>
      <c r="T6" s="350" t="s">
        <v>402</v>
      </c>
      <c r="U6" s="365"/>
      <c r="V6" s="2310"/>
      <c r="W6" s="2311"/>
      <c r="X6" s="2311"/>
      <c r="Y6" s="2311"/>
      <c r="Z6" s="2311"/>
      <c r="AA6" s="2311"/>
      <c r="AB6" s="2311"/>
      <c r="AC6" s="2312"/>
      <c r="AD6" s="2310"/>
      <c r="AE6" s="2311"/>
      <c r="AF6" s="2311"/>
      <c r="AG6" s="2311"/>
      <c r="AH6" s="2311"/>
      <c r="AI6" s="2311"/>
      <c r="AJ6" s="2311"/>
      <c r="AK6" s="2311"/>
      <c r="AL6" s="2312"/>
      <c r="AM6" s="1323" t="s">
        <v>403</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404</v>
      </c>
      <c r="M7" s="602"/>
      <c r="N7" s="1431"/>
      <c r="P7" s="2322"/>
      <c r="Q7" s="2322">
        <v>1</v>
      </c>
      <c r="R7" s="422"/>
      <c r="S7" s="1401">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407</v>
      </c>
      <c r="M8" s="602"/>
      <c r="N8" s="1431"/>
      <c r="O8" s="1431"/>
      <c r="P8" s="2322"/>
      <c r="Q8" s="2322"/>
      <c r="R8" s="422">
        <v>1</v>
      </c>
      <c r="S8" s="1401">
        <f>$K8</f>
      </c>
      <c r="T8" s="1412"/>
      <c r="U8" s="365"/>
      <c r="V8" s="390"/>
      <c r="W8" s="816"/>
      <c r="X8" s="390"/>
      <c r="Y8" s="449"/>
      <c r="Z8" s="2330"/>
      <c r="AA8" s="2172" t="s">
        <v>65</v>
      </c>
      <c r="AB8" s="2330"/>
      <c r="AC8" s="2172" t="s">
        <v>65</v>
      </c>
      <c r="AD8" s="390"/>
      <c r="AE8" s="816"/>
      <c r="AF8" s="390"/>
      <c r="AG8" s="449"/>
      <c r="AH8" s="2330"/>
      <c r="AI8" s="2172" t="s">
        <v>65</v>
      </c>
      <c r="AJ8" s="2330"/>
      <c r="AK8" s="2172" t="s">
        <v>65</v>
      </c>
      <c r="AL8" s="390"/>
      <c r="AM8" s="2318" t="s">
        <v>408</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409</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410</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411</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30"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30"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30"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70" customFormat="1" customHeight="1" ht="22.5" hidden="1">
      <c r="L20" s="1394"/>
      <c r="M20" s="1427"/>
      <c r="N20" s="1427"/>
      <c r="O20" s="1432" t="s">
        <v>415</v>
      </c>
      <c r="P20" s="1427"/>
      <c r="Q20" s="1436"/>
      <c r="R20" s="1436"/>
      <c r="S20" s="794"/>
      <c r="Z20" s="1432"/>
      <c r="AB20" s="1432"/>
      <c r="AC20" s="1431"/>
      <c r="AH20" s="1432"/>
      <c r="AJ20" s="1432"/>
      <c r="AK20" s="1431"/>
      <c r="AN20" s="576"/>
      <c r="AO20" s="576"/>
      <c r="AP20" s="576"/>
      <c r="AQ20" s="576"/>
      <c r="AR20" s="576"/>
      <c r="AS20" s="1225">
        <v>0</v>
      </c>
    </row>
    <row s="4470" customFormat="1" customHeight="1" ht="14.25" hidden="1">
      <c r="L21" s="1394"/>
      <c r="M21" s="1427"/>
      <c r="N21" s="1427"/>
      <c r="O21" s="1427"/>
      <c r="P21" s="1427"/>
      <c r="Q21" s="1436"/>
      <c r="R21" s="1436"/>
      <c r="S21" s="794"/>
      <c r="AC21" s="1431"/>
      <c r="AK21" s="1431"/>
      <c r="AN21" s="576"/>
      <c r="AO21" s="576"/>
      <c r="AP21" s="576"/>
      <c r="AQ21" s="576"/>
      <c r="AR21" s="576"/>
      <c r="AS21" s="1225">
        <v>0</v>
      </c>
    </row>
    <row s="4470" customFormat="1" customHeight="1" ht="33.75" hidden="1">
      <c r="L22" s="1394"/>
      <c r="M22" s="1427"/>
      <c r="N22" s="1427"/>
      <c r="O22" s="1429" t="s">
        <v>416</v>
      </c>
      <c r="P22" s="1427"/>
      <c r="Q22" s="1436"/>
      <c r="R22" s="1436"/>
      <c r="S22" s="794"/>
      <c r="T22" s="1225" t="s">
        <v>417</v>
      </c>
      <c r="AA22" s="251" t="s">
        <v>418</v>
      </c>
      <c r="AC22" s="251" t="s">
        <v>419</v>
      </c>
      <c r="AD22" s="1225" t="s">
        <v>417</v>
      </c>
      <c r="AI22" s="251" t="s">
        <v>420</v>
      </c>
      <c r="AK22" s="251" t="s">
        <v>419</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МУП "ЖКХ Миллеровского района"</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4"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421</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4" customFormat="1" customHeight="1" ht="18.75" hidden="1">
      <c r="A31" s="1433"/>
      <c r="B31" s="1433"/>
      <c r="C31" s="1433"/>
      <c r="D31" s="1433"/>
      <c r="E31" s="1433"/>
      <c r="F31" s="1433"/>
      <c r="G31" s="1433"/>
      <c r="H31" s="1433"/>
      <c r="I31" s="1433"/>
      <c r="J31" s="1433"/>
      <c r="K31" s="1433"/>
      <c r="L31" s="1434"/>
      <c r="M31" s="1433"/>
      <c r="N31" s="1433"/>
      <c r="O31" s="1433"/>
      <c r="S31" s="2315" t="s">
        <v>422</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4"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4" customFormat="1" customHeight="1" ht="18.75" hidden="1">
      <c r="A34" s="1433"/>
      <c r="B34" s="1433"/>
      <c r="C34" s="1433"/>
      <c r="D34" s="1433"/>
      <c r="E34" s="1433"/>
      <c r="F34" s="1433"/>
      <c r="G34" s="1433"/>
      <c r="H34" s="1433"/>
      <c r="I34" s="1433"/>
      <c r="J34" s="1433"/>
      <c r="K34" s="1433"/>
      <c r="L34" s="1434"/>
      <c r="M34" s="1433"/>
      <c r="N34" s="1433"/>
      <c r="O34" s="1433"/>
      <c r="S34" s="2315" t="s">
        <v>423</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4" customFormat="1" customHeight="1" ht="18.75" hidden="1">
      <c r="A35" s="1433"/>
      <c r="B35" s="1433"/>
      <c r="C35" s="1433"/>
      <c r="D35" s="1433"/>
      <c r="E35" s="1433"/>
      <c r="F35" s="1433"/>
      <c r="G35" s="1433"/>
      <c r="H35" s="1433"/>
      <c r="I35" s="1433"/>
      <c r="J35" s="1433"/>
      <c r="K35" s="1433"/>
      <c r="L35" s="1434"/>
      <c r="M35" s="1433"/>
      <c r="N35" s="1433"/>
      <c r="O35" s="1433"/>
      <c r="S35" s="2315" t="s">
        <v>424</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4"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425</v>
      </c>
      <c r="AD36" s="391"/>
      <c r="AE36" s="391"/>
      <c r="AF36" s="391"/>
      <c r="AG36" s="391"/>
      <c r="AH36" s="391"/>
      <c r="AI36" s="391"/>
      <c r="AJ36" s="391"/>
      <c r="AK36" s="343" t="s">
        <v>425</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220">
        <v>14</v>
      </c>
    </row>
    <row customHeight="1" ht="14.699999999999998">
      <c r="Q39" s="441"/>
      <c r="R39" s="441"/>
      <c r="S39" s="2338" t="s">
        <v>87</v>
      </c>
      <c r="T39" s="2274" t="s">
        <v>426</v>
      </c>
      <c r="U39" s="366"/>
      <c r="V39" s="2339" t="s">
        <v>427</v>
      </c>
      <c r="W39" s="2340"/>
      <c r="X39" s="2356"/>
      <c r="Y39" s="2356"/>
      <c r="Z39" s="2340"/>
      <c r="AA39" s="2340"/>
      <c r="AB39" s="2341"/>
      <c r="AC39" s="2342" t="s">
        <v>428</v>
      </c>
      <c r="AD39" s="2339" t="s">
        <v>427</v>
      </c>
      <c r="AE39" s="2340"/>
      <c r="AF39" s="2356"/>
      <c r="AG39" s="2356"/>
      <c r="AH39" s="2340"/>
      <c r="AI39" s="2340"/>
      <c r="AJ39" s="2341"/>
      <c r="AK39" s="2342" t="s">
        <v>429</v>
      </c>
      <c r="AL39" s="2345" t="s">
        <v>430</v>
      </c>
      <c r="AM39" s="2192"/>
      <c r="AS39" s="1220">
        <v>14</v>
      </c>
    </row>
    <row customHeight="1" ht="24">
      <c r="Q40" s="441"/>
      <c r="R40" s="441"/>
      <c r="S40" s="2338"/>
      <c r="T40" s="2274"/>
      <c r="U40" s="1096"/>
      <c r="V40" s="2357" t="s">
        <v>431</v>
      </c>
      <c r="W40" s="2359" t="s">
        <v>432</v>
      </c>
      <c r="X40" s="1441" t="s">
        <v>433</v>
      </c>
      <c r="Y40" s="1441"/>
      <c r="Z40" s="2334" t="s">
        <v>434</v>
      </c>
      <c r="AA40" s="2334"/>
      <c r="AB40" s="2328"/>
      <c r="AC40" s="2343"/>
      <c r="AD40" s="2357" t="s">
        <v>431</v>
      </c>
      <c r="AE40" s="2359" t="s">
        <v>432</v>
      </c>
      <c r="AF40" s="1441" t="s">
        <v>433</v>
      </c>
      <c r="AG40" s="1441"/>
      <c r="AH40" s="2334" t="s">
        <v>434</v>
      </c>
      <c r="AI40" s="2334"/>
      <c r="AJ40" s="2328"/>
      <c r="AK40" s="2343"/>
      <c r="AL40" s="2346"/>
      <c r="AM40" s="2192"/>
      <c r="AS40" s="1220">
        <v>23</v>
      </c>
    </row>
    <row s="4597" customFormat="1" customHeight="1" ht="24">
      <c r="A41" s="1435"/>
      <c r="B41" s="1435" t="s">
        <v>135</v>
      </c>
      <c r="C41" s="1435" t="s">
        <v>136</v>
      </c>
      <c r="D41" s="1435" t="s">
        <v>137</v>
      </c>
      <c r="E41" s="1429" t="s">
        <v>435</v>
      </c>
      <c r="F41" s="1429" t="s">
        <v>436</v>
      </c>
      <c r="G41" s="1429" t="s">
        <v>437</v>
      </c>
      <c r="H41" s="1429" t="s">
        <v>438</v>
      </c>
      <c r="I41" s="1429" t="s">
        <v>439</v>
      </c>
      <c r="J41" s="1429" t="s">
        <v>440</v>
      </c>
      <c r="K41" s="1429" t="s">
        <v>441</v>
      </c>
      <c r="L41" s="1429" t="s">
        <v>416</v>
      </c>
      <c r="M41" s="1427"/>
      <c r="N41" s="1427"/>
      <c r="O41" s="1427"/>
      <c r="P41" s="1393"/>
      <c r="Q41" s="441"/>
      <c r="R41" s="441"/>
      <c r="S41" s="2338"/>
      <c r="T41" s="2274"/>
      <c r="U41" s="367"/>
      <c r="V41" s="2358"/>
      <c r="W41" s="2360"/>
      <c r="X41" s="1438" t="s">
        <v>442</v>
      </c>
      <c r="Y41" s="1438" t="s">
        <v>443</v>
      </c>
      <c r="Z41" s="1399" t="s">
        <v>444</v>
      </c>
      <c r="AA41" s="2335" t="s">
        <v>445</v>
      </c>
      <c r="AB41" s="2336"/>
      <c r="AC41" s="2344"/>
      <c r="AD41" s="2358"/>
      <c r="AE41" s="2360"/>
      <c r="AF41" s="1438" t="s">
        <v>442</v>
      </c>
      <c r="AG41" s="1438" t="s">
        <v>443</v>
      </c>
      <c r="AH41" s="1399" t="s">
        <v>444</v>
      </c>
      <c r="AI41" s="2335" t="s">
        <v>445</v>
      </c>
      <c r="AJ41" s="2336"/>
      <c r="AK41" s="2344"/>
      <c r="AL41" s="2347"/>
      <c r="AM41" s="2192"/>
      <c r="AN41" s="576"/>
      <c r="AO41" s="565"/>
      <c r="AP41" s="565"/>
      <c r="AQ41" s="565"/>
      <c r="AR41" s="565"/>
      <c r="AS41" s="647">
        <v>23</v>
      </c>
    </row>
    <row s="3621"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192</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192</v>
      </c>
      <c r="B44" s="1428" t="s">
        <v>193</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565"/>
      <c r="AP44" s="565" t="str">
        <f>IF(T44="","",T44)</f>
        <v>Территория действия тарифа</v>
      </c>
      <c r="AQ44" s="565"/>
      <c r="AR44" s="565"/>
      <c r="AS44" s="1220">
        <v>21</v>
      </c>
    </row>
    <row customHeight="1" ht="24">
      <c r="A45" s="1428" t="s">
        <v>192</v>
      </c>
      <c r="B45" s="1428" t="s">
        <v>193</v>
      </c>
      <c r="C45" s="1428" t="s">
        <v>194</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565"/>
      <c r="AP45" s="565" t="str">
        <f>IF(T45="","",T45)</f>
        <v>Наименование системы теплоснабжения </v>
      </c>
      <c r="AQ45" s="565"/>
      <c r="AR45" s="565"/>
      <c r="AS45" s="1220">
        <v>23</v>
      </c>
    </row>
    <row customHeight="1" ht="22.049999999999997">
      <c r="A46" s="1428" t="s">
        <v>192</v>
      </c>
      <c r="B46" s="1428" t="s">
        <v>193</v>
      </c>
      <c r="C46" s="1428" t="s">
        <v>194</v>
      </c>
      <c r="D46" s="1428" t="s">
        <v>195</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565"/>
      <c r="AP46" s="565" t="str">
        <f>IF(T46="","",T46)</f>
        <v>Источник тепловой энергии  </v>
      </c>
      <c r="AQ46" s="565"/>
      <c r="AR46" s="565"/>
      <c r="AS46" s="1220">
        <v>21</v>
      </c>
    </row>
    <row customHeight="1" ht="49.5">
      <c r="A47" s="1428" t="s">
        <v>192</v>
      </c>
      <c r="B47" s="1428" t="s">
        <v>193</v>
      </c>
      <c r="C47" s="1428" t="s">
        <v>194</v>
      </c>
      <c r="D47" s="1428" t="s">
        <v>195</v>
      </c>
      <c r="E47" s="2324"/>
      <c r="F47" s="2324"/>
      <c r="G47" s="2324"/>
      <c r="H47" s="2324"/>
      <c r="I47" s="2321" t="str">
        <f>S46&amp;".1"</f>
        <v>....1</v>
      </c>
      <c r="J47" s="1428"/>
      <c r="K47" s="1428"/>
      <c r="L47" s="1429" t="s">
        <v>401</v>
      </c>
      <c r="P47" s="2322">
        <v>1</v>
      </c>
      <c r="Q47" s="1396"/>
      <c r="R47" s="421"/>
      <c r="S47" s="1401" t="str">
        <f>$I47</f>
        <v>....1</v>
      </c>
      <c r="T47" s="350" t="s">
        <v>402</v>
      </c>
      <c r="U47" s="365"/>
      <c r="V47" s="2310"/>
      <c r="W47" s="2311"/>
      <c r="X47" s="2311"/>
      <c r="Y47" s="2311"/>
      <c r="Z47" s="2311"/>
      <c r="AA47" s="2311"/>
      <c r="AB47" s="2311"/>
      <c r="AC47" s="2312"/>
      <c r="AD47" s="2310"/>
      <c r="AE47" s="2311"/>
      <c r="AF47" s="2311"/>
      <c r="AG47" s="2311"/>
      <c r="AH47" s="2311"/>
      <c r="AI47" s="2311"/>
      <c r="AJ47" s="2311"/>
      <c r="AK47" s="2311"/>
      <c r="AL47" s="2312"/>
      <c r="AM47" s="1323" t="s">
        <v>403</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192</v>
      </c>
      <c r="B48" s="1428" t="s">
        <v>193</v>
      </c>
      <c r="C48" s="1428" t="s">
        <v>194</v>
      </c>
      <c r="D48" s="1428" t="s">
        <v>195</v>
      </c>
      <c r="E48" s="2324"/>
      <c r="F48" s="2324"/>
      <c r="G48" s="2324"/>
      <c r="H48" s="2324"/>
      <c r="I48" s="2351"/>
      <c r="J48" s="2321" t="str">
        <f>I47&amp;".1"</f>
        <v>....1.1</v>
      </c>
      <c r="K48" s="1428"/>
      <c r="L48" s="1429" t="s">
        <v>404</v>
      </c>
      <c r="P48" s="2322"/>
      <c r="Q48" s="2322">
        <v>1</v>
      </c>
      <c r="R48" s="422"/>
      <c r="S48" s="1401" t="str">
        <f>$J48</f>
        <v>....1.1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565"/>
      <c r="AP48" s="565" t="str">
        <f>IF(T48="","",T48)</f>
        <v>Группа потребителей</v>
      </c>
      <c r="AQ48" s="565"/>
      <c r="AR48" s="565"/>
      <c r="AS48" s="1220">
        <v>21</v>
      </c>
    </row>
    <row customHeight="1" ht="22.049999999999997">
      <c r="A49" s="1428" t="s">
        <v>192</v>
      </c>
      <c r="B49" s="1428" t="s">
        <v>193</v>
      </c>
      <c r="C49" s="1428" t="s">
        <v>194</v>
      </c>
      <c r="D49" s="1428" t="s">
        <v>195</v>
      </c>
      <c r="E49" s="2324"/>
      <c r="F49" s="2324"/>
      <c r="G49" s="2324"/>
      <c r="H49" s="2324"/>
      <c r="I49" s="2351"/>
      <c r="J49" s="2351"/>
      <c r="K49" s="2321" t="str">
        <f>J48&amp;".1"</f>
        <v>....1.1.1</v>
      </c>
      <c r="L49" s="1429" t="s">
        <v>407</v>
      </c>
      <c r="P49" s="2322"/>
      <c r="Q49" s="2322"/>
      <c r="R49" s="422">
        <v>1</v>
      </c>
      <c r="S49" s="1401" t="str">
        <f>$K49</f>
        <v>....1.1.1</v>
      </c>
      <c r="T49" s="1412"/>
      <c r="U49" s="365"/>
      <c r="V49" s="390"/>
      <c r="W49" s="816"/>
      <c r="X49" s="390"/>
      <c r="Y49" s="449"/>
      <c r="Z49" s="2330"/>
      <c r="AA49" s="2172" t="s">
        <v>65</v>
      </c>
      <c r="AB49" s="2330"/>
      <c r="AC49" s="2172" t="s">
        <v>65</v>
      </c>
      <c r="AD49" s="390"/>
      <c r="AE49" s="816"/>
      <c r="AF49" s="390"/>
      <c r="AG49" s="449"/>
      <c r="AH49" s="2330"/>
      <c r="AI49" s="2172" t="s">
        <v>65</v>
      </c>
      <c r="AJ49" s="2352"/>
      <c r="AK49" s="2172" t="s">
        <v>65</v>
      </c>
      <c r="AL49" s="1413"/>
      <c r="AM49" s="2318" t="s">
        <v>408</v>
      </c>
      <c r="AN49" s="576">
        <f>STRCHECKDATE(V50:AL50)</f>
      </c>
      <c r="AO49" s="565"/>
      <c r="AP49" s="565" t="str">
        <f>IF(T49="","",T49)</f>
        <v/>
      </c>
      <c r="AQ49" s="565"/>
      <c r="AR49" s="565"/>
      <c r="AS49" s="1220">
        <v>21</v>
      </c>
    </row>
    <row customHeight="1" ht="1.05">
      <c r="A50" s="1428" t="s">
        <v>192</v>
      </c>
      <c r="B50" s="1428" t="s">
        <v>193</v>
      </c>
      <c r="C50" s="1428" t="s">
        <v>194</v>
      </c>
      <c r="D50" s="1428" t="s">
        <v>195</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192</v>
      </c>
      <c r="B51" s="1428" t="s">
        <v>193</v>
      </c>
      <c r="C51" s="1428" t="s">
        <v>194</v>
      </c>
      <c r="D51" s="1428" t="s">
        <v>195</v>
      </c>
      <c r="E51" s="2324"/>
      <c r="F51" s="2324"/>
      <c r="G51" s="2324"/>
      <c r="H51" s="2324"/>
      <c r="I51" s="2351"/>
      <c r="J51" s="2321"/>
      <c r="K51" s="1428"/>
      <c r="L51" s="1429"/>
      <c r="P51" s="2322"/>
      <c r="Q51" s="2322"/>
      <c r="R51" s="421"/>
      <c r="S51" s="1343"/>
      <c r="T51" s="353" t="s">
        <v>409</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192</v>
      </c>
      <c r="B52" s="1428" t="s">
        <v>193</v>
      </c>
      <c r="C52" s="1428" t="s">
        <v>194</v>
      </c>
      <c r="D52" s="1428" t="s">
        <v>195</v>
      </c>
      <c r="E52" s="2324"/>
      <c r="F52" s="2324"/>
      <c r="G52" s="2324"/>
      <c r="H52" s="2324"/>
      <c r="I52" s="2321"/>
      <c r="J52" s="1428"/>
      <c r="K52" s="1428"/>
      <c r="L52" s="1429"/>
      <c r="P52" s="2322"/>
      <c r="Q52" s="1396"/>
      <c r="R52" s="421"/>
      <c r="S52" s="1343"/>
      <c r="T52" s="352" t="s">
        <v>410</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192</v>
      </c>
      <c r="B53" s="1428" t="s">
        <v>193</v>
      </c>
      <c r="C53" s="1428" t="s">
        <v>194</v>
      </c>
      <c r="D53" s="1428" t="s">
        <v>195</v>
      </c>
      <c r="E53" s="2324"/>
      <c r="F53" s="2324"/>
      <c r="G53" s="2324"/>
      <c r="H53" s="2323"/>
      <c r="I53" s="1428"/>
      <c r="J53" s="1428"/>
      <c r="K53" s="1428"/>
      <c r="L53" s="1429"/>
      <c r="M53" s="1430"/>
      <c r="N53" s="1430"/>
      <c r="O53" s="602"/>
      <c r="P53" s="425"/>
      <c r="Q53" s="440"/>
      <c r="R53" s="420"/>
      <c r="S53" s="1343"/>
      <c r="T53" s="430" t="s">
        <v>411</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30" customFormat="1" customHeight="1" ht="1.05">
      <c r="A54" s="1408" t="s">
        <v>192</v>
      </c>
      <c r="B54" s="1408" t="s">
        <v>193</v>
      </c>
      <c r="C54" s="1408" t="s">
        <v>194</v>
      </c>
      <c r="D54" s="1379"/>
      <c r="E54" s="2324"/>
      <c r="F54" s="2324"/>
      <c r="G54" s="2323"/>
      <c r="H54" s="1379"/>
      <c r="I54" s="1379"/>
      <c r="J54" s="1379"/>
      <c r="K54" s="1379"/>
      <c r="L54" s="1404"/>
      <c r="M54" s="1380"/>
      <c r="N54" s="138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30" customFormat="1" customHeight="1" ht="1.05">
      <c r="A55" s="1408" t="s">
        <v>192</v>
      </c>
      <c r="B55" s="1408" t="s">
        <v>193</v>
      </c>
      <c r="C55" s="1379"/>
      <c r="D55" s="1379"/>
      <c r="E55" s="2324"/>
      <c r="F55" s="2323"/>
      <c r="G55" s="1379"/>
      <c r="H55" s="1379"/>
      <c r="I55" s="1379"/>
      <c r="J55" s="1379"/>
      <c r="K55" s="1379"/>
      <c r="L55" s="1404"/>
      <c r="M55" s="1386"/>
      <c r="N55" s="138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30" customFormat="1" customHeight="1" ht="1.05">
      <c r="A56" s="1408" t="s">
        <v>192</v>
      </c>
      <c r="B56" s="1408"/>
      <c r="C56" s="1408"/>
      <c r="D56" s="1408"/>
      <c r="E56" s="2323"/>
      <c r="F56" s="1408"/>
      <c r="G56" s="1408"/>
      <c r="H56" s="1408"/>
      <c r="I56" s="1408"/>
      <c r="J56" s="1408"/>
      <c r="K56" s="1408"/>
      <c r="L56" s="1411"/>
      <c r="M56" s="1386"/>
      <c r="N56" s="1386"/>
      <c r="O56" s="583"/>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30"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BBAB8-2DD8-0448-AB95-B236A2E491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401</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404</v>
      </c>
      <c r="M7" s="602"/>
      <c r="N7" s="1431"/>
      <c r="P7" s="2322"/>
      <c r="Q7" s="2322">
        <v>1</v>
      </c>
      <c r="R7" s="422"/>
      <c r="S7" s="1401">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407</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408</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409</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410</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30"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30"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30"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70" customFormat="1" customHeight="1" ht="22.5" hidden="1">
      <c r="L20" s="1394"/>
      <c r="M20" s="1427"/>
      <c r="N20" s="1427"/>
      <c r="O20" s="1432" t="s">
        <v>415</v>
      </c>
      <c r="P20" s="1427"/>
      <c r="Q20" s="1436"/>
      <c r="R20" s="1436"/>
      <c r="S20" s="794"/>
      <c r="Z20" s="1432"/>
      <c r="AB20" s="1432"/>
      <c r="AC20" s="1431"/>
      <c r="AH20" s="1432"/>
      <c r="AJ20" s="1432"/>
      <c r="AK20" s="1431"/>
      <c r="AN20" s="576"/>
      <c r="AO20" s="576"/>
      <c r="AP20" s="576"/>
      <c r="AQ20" s="576"/>
      <c r="AR20" s="576"/>
      <c r="AS20" s="1225">
        <v>0</v>
      </c>
    </row>
    <row s="4470" customFormat="1" customHeight="1" ht="14.25" hidden="1">
      <c r="L21" s="1394"/>
      <c r="M21" s="1427"/>
      <c r="N21" s="1427"/>
      <c r="O21" s="1427"/>
      <c r="P21" s="1427"/>
      <c r="Q21" s="1436"/>
      <c r="R21" s="1436"/>
      <c r="S21" s="794"/>
      <c r="AC21" s="1431"/>
      <c r="AK21" s="1431"/>
      <c r="AN21" s="576"/>
      <c r="AO21" s="576"/>
      <c r="AP21" s="576"/>
      <c r="AQ21" s="576"/>
      <c r="AR21" s="576"/>
      <c r="AS21" s="1225">
        <v>0</v>
      </c>
    </row>
    <row s="4470" customFormat="1" customHeight="1" ht="14.25" hidden="1">
      <c r="L22" s="1394"/>
      <c r="M22" s="1427"/>
      <c r="N22" s="1427"/>
      <c r="O22" s="1429" t="s">
        <v>416</v>
      </c>
      <c r="P22" s="1427"/>
      <c r="Q22" s="1436"/>
      <c r="R22" s="1436"/>
      <c r="S22" s="794"/>
      <c r="T22" s="1225" t="s">
        <v>417</v>
      </c>
      <c r="AA22" s="251" t="s">
        <v>418</v>
      </c>
      <c r="AC22" s="251" t="s">
        <v>419</v>
      </c>
      <c r="AD22" s="1225" t="s">
        <v>417</v>
      </c>
      <c r="AI22" s="251" t="s">
        <v>420</v>
      </c>
      <c r="AK22" s="251" t="s">
        <v>419</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МУП "ЖКХ Миллеровского района"</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4"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421</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4" customFormat="1" customHeight="1" ht="18.75" hidden="1">
      <c r="A31" s="1433"/>
      <c r="B31" s="1433"/>
      <c r="C31" s="1433"/>
      <c r="D31" s="1433"/>
      <c r="E31" s="1433"/>
      <c r="F31" s="1433"/>
      <c r="G31" s="1433"/>
      <c r="H31" s="1433"/>
      <c r="I31" s="1433"/>
      <c r="J31" s="1433"/>
      <c r="K31" s="1433"/>
      <c r="L31" s="1434"/>
      <c r="M31" s="1433"/>
      <c r="N31" s="1433"/>
      <c r="O31" s="1433"/>
      <c r="S31" s="2315" t="s">
        <v>422</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4"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4" customFormat="1" customHeight="1" ht="18.75" hidden="1">
      <c r="A34" s="1433"/>
      <c r="B34" s="1433"/>
      <c r="C34" s="1433"/>
      <c r="D34" s="1433"/>
      <c r="E34" s="1433"/>
      <c r="F34" s="1433"/>
      <c r="G34" s="1433"/>
      <c r="H34" s="1433"/>
      <c r="I34" s="1433"/>
      <c r="J34" s="1433"/>
      <c r="K34" s="1433"/>
      <c r="L34" s="1434"/>
      <c r="M34" s="1433"/>
      <c r="N34" s="1433"/>
      <c r="O34" s="1433"/>
      <c r="S34" s="2315" t="s">
        <v>423</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4" customFormat="1" customHeight="1" ht="18.75" hidden="1">
      <c r="A35" s="1433"/>
      <c r="B35" s="1433"/>
      <c r="C35" s="1433"/>
      <c r="D35" s="1433"/>
      <c r="E35" s="1433"/>
      <c r="F35" s="1433"/>
      <c r="G35" s="1433"/>
      <c r="H35" s="1433"/>
      <c r="I35" s="1433"/>
      <c r="J35" s="1433"/>
      <c r="K35" s="1433"/>
      <c r="L35" s="1434"/>
      <c r="M35" s="1433"/>
      <c r="N35" s="1433"/>
      <c r="O35" s="1433"/>
      <c r="S35" s="2315" t="s">
        <v>424</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4"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425</v>
      </c>
      <c r="AD36" s="391"/>
      <c r="AE36" s="391"/>
      <c r="AF36" s="391"/>
      <c r="AG36" s="391"/>
      <c r="AH36" s="391"/>
      <c r="AI36" s="391"/>
      <c r="AJ36" s="391"/>
      <c r="AK36" s="343" t="s">
        <v>425</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220">
        <v>14</v>
      </c>
    </row>
    <row customHeight="1" ht="14.699999999999998">
      <c r="Q39" s="441"/>
      <c r="R39" s="441"/>
      <c r="S39" s="2338" t="s">
        <v>87</v>
      </c>
      <c r="T39" s="2274" t="s">
        <v>426</v>
      </c>
      <c r="U39" s="366"/>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220">
        <v>14</v>
      </c>
    </row>
    <row customHeight="1" ht="35.699999999999996">
      <c r="Q40" s="441"/>
      <c r="R40" s="441"/>
      <c r="S40" s="2338"/>
      <c r="T40" s="2274"/>
      <c r="U40" s="1096"/>
      <c r="V40" s="2325" t="s">
        <v>431</v>
      </c>
      <c r="W40" s="2348"/>
      <c r="X40" s="2327" t="s">
        <v>433</v>
      </c>
      <c r="Y40" s="2328"/>
      <c r="Z40" s="2327" t="s">
        <v>434</v>
      </c>
      <c r="AA40" s="2334"/>
      <c r="AB40" s="2328"/>
      <c r="AC40" s="2343"/>
      <c r="AD40" s="2325" t="s">
        <v>448</v>
      </c>
      <c r="AE40" s="2348"/>
      <c r="AF40" s="2327" t="s">
        <v>433</v>
      </c>
      <c r="AG40" s="2328"/>
      <c r="AH40" s="2327" t="s">
        <v>434</v>
      </c>
      <c r="AI40" s="2334"/>
      <c r="AJ40" s="2328"/>
      <c r="AK40" s="2343"/>
      <c r="AL40" s="2346"/>
      <c r="AM40" s="2192"/>
      <c r="AS40" s="1220">
        <v>34</v>
      </c>
    </row>
    <row customHeight="1" ht="35.699999999999996">
      <c r="A41" s="1435"/>
      <c r="B41" s="1435" t="s">
        <v>135</v>
      </c>
      <c r="C41" s="1435" t="s">
        <v>136</v>
      </c>
      <c r="D41" s="1435" t="s">
        <v>137</v>
      </c>
      <c r="E41" s="1429" t="s">
        <v>435</v>
      </c>
      <c r="F41" s="1429" t="s">
        <v>436</v>
      </c>
      <c r="G41" s="1429" t="s">
        <v>437</v>
      </c>
      <c r="H41" s="1429" t="s">
        <v>438</v>
      </c>
      <c r="I41" s="1429" t="s">
        <v>439</v>
      </c>
      <c r="J41" s="1429" t="s">
        <v>440</v>
      </c>
      <c r="K41" s="1429" t="s">
        <v>441</v>
      </c>
      <c r="L41" s="1429" t="s">
        <v>416</v>
      </c>
      <c r="Q41" s="441"/>
      <c r="R41" s="441"/>
      <c r="S41" s="2338"/>
      <c r="T41" s="2274"/>
      <c r="U41" s="367"/>
      <c r="V41" s="2326"/>
      <c r="W41" s="2349"/>
      <c r="X41" s="1287" t="s">
        <v>442</v>
      </c>
      <c r="Y41" s="1287" t="s">
        <v>443</v>
      </c>
      <c r="Z41" s="1403" t="s">
        <v>444</v>
      </c>
      <c r="AA41" s="2335" t="s">
        <v>445</v>
      </c>
      <c r="AB41" s="2336"/>
      <c r="AC41" s="2344"/>
      <c r="AD41" s="2326"/>
      <c r="AE41" s="2349"/>
      <c r="AF41" s="1287" t="s">
        <v>442</v>
      </c>
      <c r="AG41" s="1287" t="s">
        <v>443</v>
      </c>
      <c r="AH41" s="1403" t="s">
        <v>444</v>
      </c>
      <c r="AI41" s="2335" t="s">
        <v>445</v>
      </c>
      <c r="AJ41" s="2336"/>
      <c r="AK41" s="2344"/>
      <c r="AL41" s="2347"/>
      <c r="AM41" s="2192"/>
      <c r="AS41" s="1220">
        <v>34</v>
      </c>
    </row>
    <row s="3621"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168</v>
      </c>
      <c r="B44" s="1428" t="s">
        <v>169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565"/>
      <c r="AP44" s="565" t="str">
        <f>IF(T44="","",T44)</f>
        <v>Территория действия тарифа</v>
      </c>
      <c r="AQ44" s="565"/>
      <c r="AR44" s="565"/>
      <c r="AS44" s="1220">
        <v>21</v>
      </c>
    </row>
    <row customHeight="1" ht="24">
      <c r="A45" s="1428" t="s">
        <v>168</v>
      </c>
      <c r="B45" s="1428" t="s">
        <v>169</v>
      </c>
      <c r="C45" s="1428" t="s">
        <v>170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565"/>
      <c r="AP45" s="565" t="str">
        <f>IF(T45="","",T45)</f>
        <v>Наименование системы теплоснабжения </v>
      </c>
      <c r="AQ45" s="565"/>
      <c r="AR45" s="565"/>
      <c r="AS45" s="1220">
        <v>23</v>
      </c>
    </row>
    <row customHeight="1" ht="22.049999999999997">
      <c r="A46" s="1428" t="s">
        <v>168</v>
      </c>
      <c r="B46" s="1428" t="s">
        <v>169</v>
      </c>
      <c r="C46" s="1428" t="s">
        <v>170</v>
      </c>
      <c r="D46" s="1428" t="s">
        <v>171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565"/>
      <c r="AP46" s="565" t="str">
        <f>IF(T46="","",T46)</f>
        <v>Источник тепловой энергии  </v>
      </c>
      <c r="AQ46" s="565"/>
      <c r="AR46" s="565"/>
      <c r="AS46" s="1220">
        <v>21</v>
      </c>
    </row>
    <row s="4030" customFormat="1" customHeight="1" ht="0">
      <c r="A47" s="1408" t="s">
        <v>168</v>
      </c>
      <c r="B47" s="1408" t="s">
        <v>169</v>
      </c>
      <c r="C47" s="1408" t="s">
        <v>170</v>
      </c>
      <c r="D47" s="1408" t="s">
        <v>171</v>
      </c>
      <c r="E47" s="2324"/>
      <c r="F47" s="2324"/>
      <c r="G47" s="2324"/>
      <c r="H47" s="2324"/>
      <c r="I47" s="2321" t="str">
        <f>S46&amp;".1"</f>
        <v>....1</v>
      </c>
      <c r="J47" s="1408"/>
      <c r="K47" s="1408"/>
      <c r="L47" s="1411" t="s">
        <v>401</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168</v>
      </c>
      <c r="B48" s="1428" t="s">
        <v>169</v>
      </c>
      <c r="C48" s="1428" t="s">
        <v>170</v>
      </c>
      <c r="D48" s="1428" t="s">
        <v>171</v>
      </c>
      <c r="E48" s="2324"/>
      <c r="F48" s="2324"/>
      <c r="G48" s="2324"/>
      <c r="H48" s="2324"/>
      <c r="I48" s="2351"/>
      <c r="J48" s="2321" t="str">
        <f>S46&amp;".1"</f>
        <v>....1</v>
      </c>
      <c r="K48" s="1428"/>
      <c r="L48" s="1429" t="s">
        <v>404</v>
      </c>
      <c r="P48" s="2322"/>
      <c r="Q48" s="2322">
        <v>1</v>
      </c>
      <c r="R48" s="422"/>
      <c r="S48" s="1401" t="str">
        <f>$J48</f>
        <v>....1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565"/>
      <c r="AP48" s="565" t="str">
        <f>IF(T48="","",T48)</f>
        <v>Группа потребителей</v>
      </c>
      <c r="AQ48" s="565"/>
      <c r="AR48" s="565"/>
      <c r="AS48" s="1220">
        <v>21</v>
      </c>
    </row>
    <row customHeight="1" ht="22.049999999999997">
      <c r="A49" s="1428" t="s">
        <v>168</v>
      </c>
      <c r="B49" s="1428" t="s">
        <v>169</v>
      </c>
      <c r="C49" s="1428" t="s">
        <v>170</v>
      </c>
      <c r="D49" s="1428" t="s">
        <v>171</v>
      </c>
      <c r="E49" s="2324"/>
      <c r="F49" s="2324"/>
      <c r="G49" s="2324"/>
      <c r="H49" s="2324"/>
      <c r="I49" s="2351"/>
      <c r="J49" s="2351"/>
      <c r="K49" s="2321" t="str">
        <f>J48&amp;".1"</f>
        <v>....1.1</v>
      </c>
      <c r="L49" s="1429" t="s">
        <v>407</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449</v>
      </c>
      <c r="AN49" s="576">
        <f>STRCHECKDATE(V50:AL50)</f>
      </c>
      <c r="AO49" s="565"/>
      <c r="AP49" s="565" t="str">
        <f>IF(T49="","",T49)</f>
        <v/>
      </c>
      <c r="AQ49" s="565"/>
      <c r="AR49" s="565"/>
      <c r="AS49" s="1220">
        <v>21</v>
      </c>
    </row>
    <row customHeight="1" ht="1.05">
      <c r="A50" s="1428" t="s">
        <v>168</v>
      </c>
      <c r="B50" s="1428" t="s">
        <v>169</v>
      </c>
      <c r="C50" s="1428" t="s">
        <v>170</v>
      </c>
      <c r="D50" s="1428" t="s">
        <v>171</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168</v>
      </c>
      <c r="B51" s="1428" t="s">
        <v>169</v>
      </c>
      <c r="C51" s="1428" t="s">
        <v>170</v>
      </c>
      <c r="D51" s="1428" t="s">
        <v>171</v>
      </c>
      <c r="E51" s="2324"/>
      <c r="F51" s="2324"/>
      <c r="G51" s="2324"/>
      <c r="H51" s="2324"/>
      <c r="I51" s="2351"/>
      <c r="J51" s="2321"/>
      <c r="K51" s="1428"/>
      <c r="L51" s="1429"/>
      <c r="P51" s="2322"/>
      <c r="Q51" s="2322"/>
      <c r="R51" s="421"/>
      <c r="S51" s="1343"/>
      <c r="T51" s="352" t="s">
        <v>409</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168</v>
      </c>
      <c r="B52" s="1428" t="s">
        <v>169</v>
      </c>
      <c r="C52" s="1428" t="s">
        <v>170</v>
      </c>
      <c r="D52" s="1428" t="s">
        <v>171</v>
      </c>
      <c r="E52" s="2324"/>
      <c r="F52" s="2324"/>
      <c r="G52" s="2324"/>
      <c r="H52" s="2324"/>
      <c r="I52" s="2321"/>
      <c r="J52" s="1428"/>
      <c r="K52" s="1428"/>
      <c r="L52" s="1429"/>
      <c r="P52" s="2322"/>
      <c r="Q52" s="1396"/>
      <c r="R52" s="421"/>
      <c r="S52" s="1343"/>
      <c r="T52" s="430" t="s">
        <v>410</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168</v>
      </c>
      <c r="B53" s="1428" t="s">
        <v>169</v>
      </c>
      <c r="C53" s="1428" t="s">
        <v>170</v>
      </c>
      <c r="D53" s="1428" t="s">
        <v>171</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30" customFormat="1" customHeight="1" ht="1.05">
      <c r="A54" s="1408" t="s">
        <v>168</v>
      </c>
      <c r="B54" s="1408" t="s">
        <v>169</v>
      </c>
      <c r="C54" s="1408" t="s">
        <v>170</v>
      </c>
      <c r="D54" s="1379"/>
      <c r="E54" s="2324"/>
      <c r="F54" s="2324"/>
      <c r="G54" s="2323"/>
      <c r="H54" s="1379"/>
      <c r="I54" s="1379"/>
      <c r="J54" s="1379"/>
      <c r="K54" s="1379"/>
      <c r="L54" s="1404"/>
      <c r="M54" s="1380"/>
      <c r="N54" s="138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30" customFormat="1" customHeight="1" ht="1.05">
      <c r="A55" s="1408" t="s">
        <v>168</v>
      </c>
      <c r="B55" s="1408" t="s">
        <v>169</v>
      </c>
      <c r="C55" s="1379"/>
      <c r="D55" s="1379"/>
      <c r="E55" s="2324"/>
      <c r="F55" s="2323"/>
      <c r="G55" s="1379"/>
      <c r="H55" s="1379"/>
      <c r="I55" s="1379"/>
      <c r="J55" s="1379"/>
      <c r="K55" s="1379"/>
      <c r="L55" s="1404"/>
      <c r="M55" s="1386"/>
      <c r="N55" s="138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30" customFormat="1" customHeight="1" ht="1.05">
      <c r="A56" s="1408" t="s">
        <v>168</v>
      </c>
      <c r="B56" s="1408"/>
      <c r="C56" s="1408"/>
      <c r="D56" s="1408"/>
      <c r="E56" s="2323"/>
      <c r="F56" s="1408"/>
      <c r="G56" s="1408"/>
      <c r="H56" s="1408"/>
      <c r="I56" s="1408"/>
      <c r="J56" s="1408"/>
      <c r="K56" s="1408"/>
      <c r="L56" s="1411"/>
      <c r="M56" s="1386"/>
      <c r="N56" s="1386"/>
      <c r="O56" s="583"/>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30"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4CFC8-86F2-6898-49F8-611A20AFEA7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397</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398</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399</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400</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401</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404</v>
      </c>
      <c r="M7" s="602"/>
      <c r="N7" s="1431"/>
      <c r="P7" s="2322"/>
      <c r="Q7" s="2322">
        <v>1</v>
      </c>
      <c r="R7" s="1707"/>
      <c r="S7" s="2072">
        <f>$J7</f>
      </c>
      <c r="T7" s="351" t="s">
        <v>405</v>
      </c>
      <c r="U7" s="365"/>
      <c r="V7" s="2370"/>
      <c r="W7" s="2370"/>
      <c r="X7" s="2370"/>
      <c r="Y7" s="2370"/>
      <c r="Z7" s="2370"/>
      <c r="AA7" s="2370"/>
      <c r="AB7" s="2370"/>
      <c r="AC7" s="2370"/>
      <c r="AD7" s="2370"/>
      <c r="AE7" s="2370"/>
      <c r="AF7" s="2370"/>
      <c r="AG7" s="2370"/>
      <c r="AH7" s="2370"/>
      <c r="AI7" s="2370"/>
      <c r="AJ7" s="2370"/>
      <c r="AK7" s="2370"/>
      <c r="AL7" s="2370"/>
      <c r="AM7" s="2075" t="s">
        <v>406</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407</v>
      </c>
      <c r="M8" s="602"/>
      <c r="N8" s="1431"/>
      <c r="O8" s="1431"/>
      <c r="P8" s="2322"/>
      <c r="Q8" s="2322"/>
      <c r="R8" s="422">
        <v>1</v>
      </c>
      <c r="S8" s="2074">
        <f>$K8</f>
      </c>
      <c r="T8" s="2079"/>
      <c r="U8" s="2080"/>
      <c r="V8" s="2081"/>
      <c r="W8" s="1414"/>
      <c r="X8" s="2081"/>
      <c r="Y8" s="2082"/>
      <c r="Z8" s="2371"/>
      <c r="AA8" s="2177" t="s">
        <v>65</v>
      </c>
      <c r="AB8" s="2371"/>
      <c r="AC8" s="2177" t="s">
        <v>65</v>
      </c>
      <c r="AD8" s="2081"/>
      <c r="AE8" s="1414"/>
      <c r="AF8" s="2081"/>
      <c r="AG8" s="2082"/>
      <c r="AH8" s="2371"/>
      <c r="AI8" s="2177" t="s">
        <v>65</v>
      </c>
      <c r="AJ8" s="2371"/>
      <c r="AK8" s="2177" t="s">
        <v>65</v>
      </c>
      <c r="AL8" s="1414"/>
      <c r="AM8" s="2318" t="s">
        <v>408</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409</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410</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30"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30"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30"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70" customFormat="1" customHeight="1" ht="22.5" hidden="1">
      <c r="L20" s="1394"/>
      <c r="M20" s="1427"/>
      <c r="N20" s="1427"/>
      <c r="O20" s="1432" t="s">
        <v>415</v>
      </c>
      <c r="P20" s="1427"/>
      <c r="Q20" s="1436"/>
      <c r="R20" s="1436"/>
      <c r="S20" s="794"/>
      <c r="Z20" s="1432"/>
      <c r="AB20" s="1432"/>
      <c r="AC20" s="1431"/>
      <c r="AH20" s="1432"/>
      <c r="AJ20" s="1432"/>
      <c r="AK20" s="1431"/>
      <c r="AN20" s="576"/>
      <c r="AO20" s="576"/>
      <c r="AP20" s="576"/>
      <c r="AQ20" s="576"/>
      <c r="AR20" s="576"/>
      <c r="AS20" s="1225">
        <v>0</v>
      </c>
    </row>
    <row s="4470" customFormat="1" customHeight="1" ht="14.25" hidden="1">
      <c r="L21" s="1394"/>
      <c r="M21" s="1427"/>
      <c r="N21" s="1427"/>
      <c r="O21" s="1427"/>
      <c r="P21" s="1427"/>
      <c r="Q21" s="1436"/>
      <c r="R21" s="1436"/>
      <c r="S21" s="794"/>
      <c r="AC21" s="1431"/>
      <c r="AK21" s="1431"/>
      <c r="AN21" s="576"/>
      <c r="AO21" s="576"/>
      <c r="AP21" s="576"/>
      <c r="AQ21" s="576"/>
      <c r="AR21" s="576"/>
      <c r="AS21" s="1225">
        <v>0</v>
      </c>
    </row>
    <row s="4470" customFormat="1" customHeight="1" ht="14.25" hidden="1">
      <c r="L22" s="1394"/>
      <c r="M22" s="1427"/>
      <c r="N22" s="1427"/>
      <c r="O22" s="1429" t="s">
        <v>416</v>
      </c>
      <c r="P22" s="1427"/>
      <c r="Q22" s="1436"/>
      <c r="R22" s="1436"/>
      <c r="S22" s="794"/>
      <c r="T22" s="1225" t="s">
        <v>417</v>
      </c>
      <c r="AA22" s="251" t="s">
        <v>418</v>
      </c>
      <c r="AC22" s="251" t="s">
        <v>419</v>
      </c>
      <c r="AD22" s="1225" t="s">
        <v>417</v>
      </c>
      <c r="AI22" s="251" t="s">
        <v>420</v>
      </c>
      <c r="AK22" s="251" t="s">
        <v>419</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МУП "ЖКХ Миллеровского района"</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4"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421</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4" customFormat="1" customHeight="1" ht="18.75" hidden="1">
      <c r="A31" s="1433"/>
      <c r="B31" s="1433"/>
      <c r="C31" s="1433"/>
      <c r="D31" s="1433"/>
      <c r="E31" s="1433"/>
      <c r="F31" s="1433"/>
      <c r="G31" s="1433"/>
      <c r="H31" s="1433"/>
      <c r="I31" s="1433"/>
      <c r="J31" s="1433"/>
      <c r="K31" s="1433"/>
      <c r="L31" s="1434"/>
      <c r="M31" s="1433"/>
      <c r="N31" s="1433"/>
      <c r="O31" s="1433"/>
      <c r="S31" s="2315" t="s">
        <v>422</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4"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4" customFormat="1" customHeight="1" ht="18.75" hidden="1">
      <c r="A34" s="1433"/>
      <c r="B34" s="1433"/>
      <c r="C34" s="1433"/>
      <c r="D34" s="1433"/>
      <c r="E34" s="1433"/>
      <c r="F34" s="1433"/>
      <c r="G34" s="1433"/>
      <c r="H34" s="1433"/>
      <c r="I34" s="1433"/>
      <c r="J34" s="1433"/>
      <c r="K34" s="1433"/>
      <c r="L34" s="1434"/>
      <c r="M34" s="1433"/>
      <c r="N34" s="1433"/>
      <c r="O34" s="1433"/>
      <c r="S34" s="2315" t="s">
        <v>423</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4" customFormat="1" customHeight="1" ht="18.75" hidden="1">
      <c r="A35" s="1433"/>
      <c r="B35" s="1433"/>
      <c r="C35" s="1433"/>
      <c r="D35" s="1433"/>
      <c r="E35" s="1433"/>
      <c r="F35" s="1433"/>
      <c r="G35" s="1433"/>
      <c r="H35" s="1433"/>
      <c r="I35" s="1433"/>
      <c r="J35" s="1433"/>
      <c r="K35" s="1433"/>
      <c r="L35" s="1434"/>
      <c r="M35" s="1433"/>
      <c r="N35" s="1433"/>
      <c r="O35" s="1433"/>
      <c r="S35" s="2315" t="s">
        <v>424</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4"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425</v>
      </c>
      <c r="AD36" s="391"/>
      <c r="AE36" s="391"/>
      <c r="AF36" s="391"/>
      <c r="AG36" s="391"/>
      <c r="AH36" s="391"/>
      <c r="AI36" s="391"/>
      <c r="AJ36" s="391"/>
      <c r="AK36" s="343" t="s">
        <v>425</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220">
        <v>14</v>
      </c>
    </row>
    <row customHeight="1" ht="14.699999999999998">
      <c r="Q39" s="441"/>
      <c r="R39" s="441"/>
      <c r="S39" s="2338" t="s">
        <v>87</v>
      </c>
      <c r="T39" s="2274" t="s">
        <v>426</v>
      </c>
      <c r="U39" s="366"/>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220">
        <v>14</v>
      </c>
    </row>
    <row customHeight="1" ht="35.699999999999996">
      <c r="Q40" s="441"/>
      <c r="R40" s="441"/>
      <c r="S40" s="2338"/>
      <c r="T40" s="2274"/>
      <c r="U40" s="1096"/>
      <c r="V40" s="2325" t="s">
        <v>431</v>
      </c>
      <c r="W40" s="2348"/>
      <c r="X40" s="2327" t="s">
        <v>433</v>
      </c>
      <c r="Y40" s="2328"/>
      <c r="Z40" s="2327" t="s">
        <v>434</v>
      </c>
      <c r="AA40" s="2334"/>
      <c r="AB40" s="2328"/>
      <c r="AC40" s="2343"/>
      <c r="AD40" s="2325" t="s">
        <v>448</v>
      </c>
      <c r="AE40" s="2348"/>
      <c r="AF40" s="2327" t="s">
        <v>433</v>
      </c>
      <c r="AG40" s="2328"/>
      <c r="AH40" s="2327" t="s">
        <v>434</v>
      </c>
      <c r="AI40" s="2334"/>
      <c r="AJ40" s="2328"/>
      <c r="AK40" s="2343"/>
      <c r="AL40" s="2346"/>
      <c r="AM40" s="2192"/>
      <c r="AS40" s="1220">
        <v>34</v>
      </c>
    </row>
    <row customHeight="1" ht="35.699999999999996">
      <c r="A41" s="1435"/>
      <c r="B41" s="1435" t="s">
        <v>135</v>
      </c>
      <c r="C41" s="1435" t="s">
        <v>136</v>
      </c>
      <c r="D41" s="1435" t="s">
        <v>137</v>
      </c>
      <c r="E41" s="1429" t="s">
        <v>435</v>
      </c>
      <c r="F41" s="1429" t="s">
        <v>436</v>
      </c>
      <c r="G41" s="1429" t="s">
        <v>437</v>
      </c>
      <c r="H41" s="1429" t="s">
        <v>438</v>
      </c>
      <c r="I41" s="1429" t="s">
        <v>439</v>
      </c>
      <c r="J41" s="1429" t="s">
        <v>440</v>
      </c>
      <c r="K41" s="1429" t="s">
        <v>441</v>
      </c>
      <c r="L41" s="1429" t="s">
        <v>416</v>
      </c>
      <c r="Q41" s="441"/>
      <c r="R41" s="441"/>
      <c r="S41" s="2338"/>
      <c r="T41" s="2274"/>
      <c r="U41" s="367"/>
      <c r="V41" s="2326"/>
      <c r="W41" s="2349"/>
      <c r="X41" s="1287" t="s">
        <v>442</v>
      </c>
      <c r="Y41" s="1287" t="s">
        <v>443</v>
      </c>
      <c r="Z41" s="1403" t="s">
        <v>444</v>
      </c>
      <c r="AA41" s="2335" t="s">
        <v>445</v>
      </c>
      <c r="AB41" s="2336"/>
      <c r="AC41" s="2344"/>
      <c r="AD41" s="2326"/>
      <c r="AE41" s="2349"/>
      <c r="AF41" s="1287" t="s">
        <v>442</v>
      </c>
      <c r="AG41" s="1287" t="s">
        <v>443</v>
      </c>
      <c r="AH41" s="1403" t="s">
        <v>444</v>
      </c>
      <c r="AI41" s="2335" t="s">
        <v>445</v>
      </c>
      <c r="AJ41" s="2336"/>
      <c r="AK41" s="2344"/>
      <c r="AL41" s="2347"/>
      <c r="AM41" s="2192"/>
      <c r="AS41" s="1220">
        <v>34</v>
      </c>
    </row>
    <row s="3621"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180</v>
      </c>
      <c r="B44" s="1428" t="s">
        <v>181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565"/>
      <c r="AP44" s="565" t="str">
        <f>IF(T44="","",T44)</f>
        <v>Территория действия тарифа</v>
      </c>
      <c r="AQ44" s="565"/>
      <c r="AR44" s="565"/>
      <c r="AS44" s="1220">
        <v>21</v>
      </c>
    </row>
    <row customHeight="1" ht="24">
      <c r="A45" s="1428" t="s">
        <v>180</v>
      </c>
      <c r="B45" s="1428" t="s">
        <v>181</v>
      </c>
      <c r="C45" s="1428" t="s">
        <v>182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565"/>
      <c r="AP45" s="565" t="str">
        <f>IF(T45="","",T45)</f>
        <v>Наименование системы теплоснабжения </v>
      </c>
      <c r="AQ45" s="565"/>
      <c r="AR45" s="565"/>
      <c r="AS45" s="1220">
        <v>23</v>
      </c>
    </row>
    <row customHeight="1" ht="22.049999999999997">
      <c r="A46" s="1428" t="s">
        <v>180</v>
      </c>
      <c r="B46" s="1428" t="s">
        <v>181</v>
      </c>
      <c r="C46" s="1428" t="s">
        <v>182</v>
      </c>
      <c r="D46" s="1428" t="s">
        <v>183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565"/>
      <c r="AP46" s="565" t="str">
        <f>IF(T46="","",T46)</f>
        <v>Источник тепловой энергии  </v>
      </c>
      <c r="AQ46" s="565"/>
      <c r="AR46" s="565"/>
      <c r="AS46" s="1220">
        <v>21</v>
      </c>
    </row>
    <row s="4030" customFormat="1" customHeight="1" ht="0">
      <c r="A47" s="1408" t="s">
        <v>180</v>
      </c>
      <c r="B47" s="1408" t="s">
        <v>181</v>
      </c>
      <c r="C47" s="1408" t="s">
        <v>182</v>
      </c>
      <c r="D47" s="1408" t="s">
        <v>183</v>
      </c>
      <c r="E47" s="2324"/>
      <c r="F47" s="2324"/>
      <c r="G47" s="2324"/>
      <c r="H47" s="2324"/>
      <c r="I47" s="2321" t="str">
        <f>S46&amp;".1"</f>
        <v>....1</v>
      </c>
      <c r="J47" s="1408"/>
      <c r="K47" s="1408"/>
      <c r="L47" s="1411" t="s">
        <v>401</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180</v>
      </c>
      <c r="B48" s="1428" t="s">
        <v>181</v>
      </c>
      <c r="C48" s="1428" t="s">
        <v>182</v>
      </c>
      <c r="D48" s="1428" t="s">
        <v>183</v>
      </c>
      <c r="E48" s="2324"/>
      <c r="F48" s="2324"/>
      <c r="G48" s="2324"/>
      <c r="H48" s="2324"/>
      <c r="I48" s="2351"/>
      <c r="J48" s="2321" t="str">
        <f>S46&amp;".1"</f>
        <v>....1</v>
      </c>
      <c r="K48" s="1428"/>
      <c r="L48" s="1429" t="s">
        <v>404</v>
      </c>
      <c r="P48" s="2322"/>
      <c r="Q48" s="2322">
        <v>1</v>
      </c>
      <c r="R48" s="422"/>
      <c r="S48" s="1401" t="str">
        <f>$J48</f>
        <v>....1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565"/>
      <c r="AP48" s="565" t="str">
        <f>IF(T48="","",T48)</f>
        <v>Группа потребителей</v>
      </c>
      <c r="AQ48" s="565"/>
      <c r="AR48" s="565"/>
      <c r="AS48" s="1220">
        <v>21</v>
      </c>
    </row>
    <row customHeight="1" ht="22.049999999999997">
      <c r="A49" s="1428" t="s">
        <v>180</v>
      </c>
      <c r="B49" s="1428" t="s">
        <v>181</v>
      </c>
      <c r="C49" s="1428" t="s">
        <v>182</v>
      </c>
      <c r="D49" s="1428" t="s">
        <v>183</v>
      </c>
      <c r="E49" s="2324"/>
      <c r="F49" s="2324"/>
      <c r="G49" s="2324"/>
      <c r="H49" s="2324"/>
      <c r="I49" s="2351"/>
      <c r="J49" s="2351"/>
      <c r="K49" s="2321" t="str">
        <f>J48&amp;".1"</f>
        <v>....1.1</v>
      </c>
      <c r="L49" s="1429" t="s">
        <v>407</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449</v>
      </c>
      <c r="AN49" s="576">
        <f>STRCHECKDATE(V50:AL50)</f>
      </c>
      <c r="AO49" s="565"/>
      <c r="AP49" s="565" t="str">
        <f>IF(T49="","",T49)</f>
        <v/>
      </c>
      <c r="AQ49" s="565"/>
      <c r="AR49" s="565"/>
      <c r="AS49" s="1220">
        <v>21</v>
      </c>
    </row>
    <row customHeight="1" ht="1.05">
      <c r="A50" s="1428" t="s">
        <v>180</v>
      </c>
      <c r="B50" s="1428" t="s">
        <v>181</v>
      </c>
      <c r="C50" s="1428" t="s">
        <v>182</v>
      </c>
      <c r="D50" s="1428" t="s">
        <v>183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180</v>
      </c>
      <c r="B51" s="1428" t="s">
        <v>181</v>
      </c>
      <c r="C51" s="1428" t="s">
        <v>182</v>
      </c>
      <c r="D51" s="1428" t="s">
        <v>183</v>
      </c>
      <c r="E51" s="2324"/>
      <c r="F51" s="2324"/>
      <c r="G51" s="2324"/>
      <c r="H51" s="2324"/>
      <c r="I51" s="2351"/>
      <c r="J51" s="2321"/>
      <c r="K51" s="1428"/>
      <c r="L51" s="1429"/>
      <c r="P51" s="2322"/>
      <c r="Q51" s="2322"/>
      <c r="R51" s="421"/>
      <c r="S51" s="1343"/>
      <c r="T51" s="352" t="s">
        <v>409</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180</v>
      </c>
      <c r="B52" s="1428" t="s">
        <v>181</v>
      </c>
      <c r="C52" s="1428" t="s">
        <v>182</v>
      </c>
      <c r="D52" s="1428" t="s">
        <v>183</v>
      </c>
      <c r="E52" s="2324"/>
      <c r="F52" s="2324"/>
      <c r="G52" s="2324"/>
      <c r="H52" s="2324"/>
      <c r="I52" s="2321"/>
      <c r="J52" s="1428"/>
      <c r="K52" s="1428"/>
      <c r="L52" s="1429"/>
      <c r="P52" s="2322"/>
      <c r="Q52" s="1396"/>
      <c r="R52" s="421"/>
      <c r="S52" s="1343"/>
      <c r="T52" s="430" t="s">
        <v>410</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180</v>
      </c>
      <c r="B53" s="1428" t="s">
        <v>181</v>
      </c>
      <c r="C53" s="1428" t="s">
        <v>182</v>
      </c>
      <c r="D53" s="1428" t="s">
        <v>183</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30" customFormat="1" customHeight="1" ht="1.05">
      <c r="A54" s="1408" t="s">
        <v>180</v>
      </c>
      <c r="B54" s="1408" t="s">
        <v>181</v>
      </c>
      <c r="C54" s="1408" t="s">
        <v>182</v>
      </c>
      <c r="D54" s="1379"/>
      <c r="E54" s="2324"/>
      <c r="F54" s="2324"/>
      <c r="G54" s="2323"/>
      <c r="H54" s="1379"/>
      <c r="I54" s="1379"/>
      <c r="J54" s="1379"/>
      <c r="K54" s="1379"/>
      <c r="L54" s="1404"/>
      <c r="M54" s="1380"/>
      <c r="N54" s="138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30" customFormat="1" customHeight="1" ht="1.05">
      <c r="A55" s="1408" t="s">
        <v>180</v>
      </c>
      <c r="B55" s="1408" t="s">
        <v>181</v>
      </c>
      <c r="C55" s="1379"/>
      <c r="D55" s="1379"/>
      <c r="E55" s="2324"/>
      <c r="F55" s="2323"/>
      <c r="G55" s="1379"/>
      <c r="H55" s="1379"/>
      <c r="I55" s="1379"/>
      <c r="J55" s="1379"/>
      <c r="K55" s="1379"/>
      <c r="L55" s="1404"/>
      <c r="M55" s="1386"/>
      <c r="N55" s="138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30" customFormat="1" customHeight="1" ht="1.05">
      <c r="A56" s="1408" t="s">
        <v>180</v>
      </c>
      <c r="B56" s="1408"/>
      <c r="C56" s="1408"/>
      <c r="D56" s="1408"/>
      <c r="E56" s="2323"/>
      <c r="F56" s="1408"/>
      <c r="G56" s="1408"/>
      <c r="H56" s="1408"/>
      <c r="I56" s="1408"/>
      <c r="J56" s="1408"/>
      <c r="K56" s="1408"/>
      <c r="L56" s="1411"/>
      <c r="M56" s="1386"/>
      <c r="N56" s="1386"/>
      <c r="O56" s="583"/>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30"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A3068-40CB-FD98-1908-47F3F26801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394</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395</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396</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397</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398</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399</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400</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401</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404</v>
      </c>
      <c r="M7" s="602"/>
      <c r="N7" s="1431"/>
      <c r="P7" s="2322"/>
      <c r="Q7" s="2322">
        <v>1</v>
      </c>
      <c r="R7" s="422"/>
      <c r="S7" s="1401">
        <f>$J7</f>
      </c>
      <c r="T7" s="351" t="s">
        <v>405</v>
      </c>
      <c r="U7" s="365"/>
      <c r="V7" s="2310"/>
      <c r="W7" s="2311"/>
      <c r="X7" s="2311"/>
      <c r="Y7" s="2311"/>
      <c r="Z7" s="2311"/>
      <c r="AA7" s="2311"/>
      <c r="AB7" s="2311"/>
      <c r="AC7" s="2312"/>
      <c r="AD7" s="2310"/>
      <c r="AE7" s="2311"/>
      <c r="AF7" s="2311"/>
      <c r="AG7" s="2311"/>
      <c r="AH7" s="2311"/>
      <c r="AI7" s="2311"/>
      <c r="AJ7" s="2311"/>
      <c r="AK7" s="2311"/>
      <c r="AL7" s="2312"/>
      <c r="AM7" s="1323" t="s">
        <v>406</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407</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408</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409</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410</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30"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412</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30"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413</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30"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70" customFormat="1" customHeight="1" ht="22.5" hidden="1">
      <c r="L20" s="1394"/>
      <c r="M20" s="1427"/>
      <c r="N20" s="1427"/>
      <c r="O20" s="1432" t="s">
        <v>415</v>
      </c>
      <c r="P20" s="1427"/>
      <c r="Q20" s="1436"/>
      <c r="R20" s="1436"/>
      <c r="S20" s="794"/>
      <c r="Z20" s="1432"/>
      <c r="AB20" s="1432"/>
      <c r="AC20" s="1431"/>
      <c r="AH20" s="1432"/>
      <c r="AJ20" s="1432"/>
      <c r="AK20" s="1431"/>
      <c r="AN20" s="576"/>
      <c r="AO20" s="576"/>
      <c r="AP20" s="576"/>
      <c r="AQ20" s="576"/>
      <c r="AR20" s="576"/>
      <c r="AS20" s="1225">
        <v>0</v>
      </c>
    </row>
    <row s="4470" customFormat="1" customHeight="1" ht="14.25" hidden="1">
      <c r="L21" s="1394"/>
      <c r="M21" s="1427"/>
      <c r="N21" s="1427"/>
      <c r="O21" s="1427"/>
      <c r="P21" s="1427"/>
      <c r="Q21" s="1436"/>
      <c r="R21" s="1436"/>
      <c r="S21" s="794"/>
      <c r="AC21" s="1431"/>
      <c r="AK21" s="1431"/>
      <c r="AN21" s="576"/>
      <c r="AO21" s="576"/>
      <c r="AP21" s="576"/>
      <c r="AQ21" s="576"/>
      <c r="AR21" s="576"/>
      <c r="AS21" s="1225">
        <v>0</v>
      </c>
    </row>
    <row s="4470" customFormat="1" customHeight="1" ht="14.25" hidden="1">
      <c r="L22" s="1394"/>
      <c r="M22" s="1427"/>
      <c r="N22" s="1427"/>
      <c r="O22" s="1429" t="s">
        <v>416</v>
      </c>
      <c r="P22" s="1427"/>
      <c r="Q22" s="1436"/>
      <c r="R22" s="1436"/>
      <c r="S22" s="794"/>
      <c r="T22" s="1225" t="s">
        <v>417</v>
      </c>
      <c r="AA22" s="251" t="s">
        <v>418</v>
      </c>
      <c r="AC22" s="251" t="s">
        <v>419</v>
      </c>
      <c r="AD22" s="1225" t="s">
        <v>417</v>
      </c>
      <c r="AI22" s="251" t="s">
        <v>420</v>
      </c>
      <c r="AK22" s="251" t="s">
        <v>419</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МУП "ЖКХ Миллеровского района"</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4"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421</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4" customFormat="1" customHeight="1" ht="18.75" hidden="1">
      <c r="A31" s="1433"/>
      <c r="B31" s="1433"/>
      <c r="C31" s="1433"/>
      <c r="D31" s="1433"/>
      <c r="E31" s="1433"/>
      <c r="F31" s="1433"/>
      <c r="G31" s="1433"/>
      <c r="H31" s="1433"/>
      <c r="I31" s="1433"/>
      <c r="J31" s="1433"/>
      <c r="K31" s="1433"/>
      <c r="L31" s="1434"/>
      <c r="M31" s="1433"/>
      <c r="N31" s="1433"/>
      <c r="O31" s="1433"/>
      <c r="S31" s="2315" t="s">
        <v>422</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4"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4" customFormat="1" customHeight="1" ht="18.75" hidden="1">
      <c r="A34" s="1433"/>
      <c r="B34" s="1433"/>
      <c r="C34" s="1433"/>
      <c r="D34" s="1433"/>
      <c r="E34" s="1433"/>
      <c r="F34" s="1433"/>
      <c r="G34" s="1433"/>
      <c r="H34" s="1433"/>
      <c r="I34" s="1433"/>
      <c r="J34" s="1433"/>
      <c r="K34" s="1433"/>
      <c r="L34" s="1434"/>
      <c r="M34" s="1433"/>
      <c r="N34" s="1433"/>
      <c r="O34" s="1433"/>
      <c r="S34" s="2315" t="s">
        <v>423</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4" customFormat="1" customHeight="1" ht="25.5" hidden="1">
      <c r="A35" s="1433"/>
      <c r="B35" s="1433"/>
      <c r="C35" s="1433"/>
      <c r="D35" s="1433"/>
      <c r="E35" s="1433"/>
      <c r="F35" s="1433"/>
      <c r="G35" s="1433"/>
      <c r="H35" s="1433"/>
      <c r="I35" s="1433"/>
      <c r="J35" s="1433"/>
      <c r="K35" s="1433"/>
      <c r="L35" s="1434"/>
      <c r="M35" s="1433"/>
      <c r="N35" s="1433"/>
      <c r="O35" s="1433"/>
      <c r="S35" s="2315" t="s">
        <v>424</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4"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425</v>
      </c>
      <c r="AD36" s="391"/>
      <c r="AE36" s="391"/>
      <c r="AF36" s="391"/>
      <c r="AG36" s="391"/>
      <c r="AH36" s="391"/>
      <c r="AI36" s="391"/>
      <c r="AJ36" s="391"/>
      <c r="AK36" s="343" t="s">
        <v>425</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298</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299</v>
      </c>
      <c r="AS38" s="1220">
        <v>14</v>
      </c>
    </row>
    <row customHeight="1" ht="14.699999999999998">
      <c r="Q39" s="441"/>
      <c r="R39" s="441"/>
      <c r="S39" s="2338" t="s">
        <v>87</v>
      </c>
      <c r="T39" s="2274" t="s">
        <v>426</v>
      </c>
      <c r="U39" s="366"/>
      <c r="V39" s="2339" t="s">
        <v>427</v>
      </c>
      <c r="W39" s="2340"/>
      <c r="X39" s="2340"/>
      <c r="Y39" s="2340"/>
      <c r="Z39" s="2340"/>
      <c r="AA39" s="2340"/>
      <c r="AB39" s="2341"/>
      <c r="AC39" s="2342" t="s">
        <v>428</v>
      </c>
      <c r="AD39" s="2339" t="s">
        <v>427</v>
      </c>
      <c r="AE39" s="2340"/>
      <c r="AF39" s="2340"/>
      <c r="AG39" s="2340"/>
      <c r="AH39" s="2340"/>
      <c r="AI39" s="2340"/>
      <c r="AJ39" s="2341"/>
      <c r="AK39" s="2342" t="s">
        <v>429</v>
      </c>
      <c r="AL39" s="2345" t="s">
        <v>430</v>
      </c>
      <c r="AM39" s="2192"/>
      <c r="AS39" s="1220">
        <v>14</v>
      </c>
    </row>
    <row customHeight="1" ht="35.699999999999996">
      <c r="Q40" s="441"/>
      <c r="R40" s="441"/>
      <c r="S40" s="2338"/>
      <c r="T40" s="2274"/>
      <c r="U40" s="1096"/>
      <c r="V40" s="2325" t="s">
        <v>431</v>
      </c>
      <c r="W40" s="2348"/>
      <c r="X40" s="2327" t="s">
        <v>433</v>
      </c>
      <c r="Y40" s="2328"/>
      <c r="Z40" s="2327" t="s">
        <v>434</v>
      </c>
      <c r="AA40" s="2334"/>
      <c r="AB40" s="2328"/>
      <c r="AC40" s="2343"/>
      <c r="AD40" s="2325" t="s">
        <v>448</v>
      </c>
      <c r="AE40" s="2348"/>
      <c r="AF40" s="2327" t="s">
        <v>433</v>
      </c>
      <c r="AG40" s="2328"/>
      <c r="AH40" s="2327" t="s">
        <v>434</v>
      </c>
      <c r="AI40" s="2334"/>
      <c r="AJ40" s="2328"/>
      <c r="AK40" s="2343"/>
      <c r="AL40" s="2346"/>
      <c r="AM40" s="2192"/>
      <c r="AS40" s="1220">
        <v>34</v>
      </c>
    </row>
    <row customHeight="1" ht="35.699999999999996">
      <c r="A41" s="1435"/>
      <c r="B41" s="1435" t="s">
        <v>135</v>
      </c>
      <c r="C41" s="1435" t="s">
        <v>136</v>
      </c>
      <c r="D41" s="1435" t="s">
        <v>137</v>
      </c>
      <c r="E41" s="1429" t="s">
        <v>435</v>
      </c>
      <c r="F41" s="1429" t="s">
        <v>436</v>
      </c>
      <c r="G41" s="1429" t="s">
        <v>437</v>
      </c>
      <c r="H41" s="1429" t="s">
        <v>438</v>
      </c>
      <c r="I41" s="1429" t="s">
        <v>439</v>
      </c>
      <c r="J41" s="1429" t="s">
        <v>440</v>
      </c>
      <c r="K41" s="1429" t="s">
        <v>441</v>
      </c>
      <c r="L41" s="1429" t="s">
        <v>416</v>
      </c>
      <c r="Q41" s="441"/>
      <c r="R41" s="441"/>
      <c r="S41" s="2338"/>
      <c r="T41" s="2274"/>
      <c r="U41" s="367"/>
      <c r="V41" s="2326"/>
      <c r="W41" s="2349"/>
      <c r="X41" s="1287" t="s">
        <v>442</v>
      </c>
      <c r="Y41" s="1287" t="s">
        <v>443</v>
      </c>
      <c r="Z41" s="1403" t="s">
        <v>444</v>
      </c>
      <c r="AA41" s="2335" t="s">
        <v>445</v>
      </c>
      <c r="AB41" s="2336"/>
      <c r="AC41" s="2344"/>
      <c r="AD41" s="2326"/>
      <c r="AE41" s="2349"/>
      <c r="AF41" s="1287" t="s">
        <v>442</v>
      </c>
      <c r="AG41" s="1287" t="s">
        <v>443</v>
      </c>
      <c r="AH41" s="1403" t="s">
        <v>444</v>
      </c>
      <c r="AI41" s="2335" t="s">
        <v>445</v>
      </c>
      <c r="AJ41" s="2336"/>
      <c r="AK41" s="2344"/>
      <c r="AL41" s="2347"/>
      <c r="AM41" s="2192"/>
      <c r="AS41" s="1220">
        <v>34</v>
      </c>
    </row>
    <row s="3621"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186</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186</v>
      </c>
      <c r="B44" s="1428" t="s">
        <v>187</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395</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396</v>
      </c>
      <c r="AO44" s="565"/>
      <c r="AP44" s="565" t="str">
        <f>IF(T44="","",T44)</f>
        <v>Территория действия тарифа</v>
      </c>
      <c r="AQ44" s="565"/>
      <c r="AR44" s="565"/>
      <c r="AS44" s="1220">
        <v>21</v>
      </c>
    </row>
    <row customHeight="1" ht="24">
      <c r="A45" s="1428" t="s">
        <v>186</v>
      </c>
      <c r="B45" s="1428" t="s">
        <v>187</v>
      </c>
      <c r="C45" s="1428" t="s">
        <v>188</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397</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398</v>
      </c>
      <c r="AO45" s="565"/>
      <c r="AP45" s="565" t="str">
        <f>IF(T45="","",T45)</f>
        <v>Наименование системы теплоснабжения </v>
      </c>
      <c r="AQ45" s="565"/>
      <c r="AR45" s="565"/>
      <c r="AS45" s="1220">
        <v>23</v>
      </c>
    </row>
    <row customHeight="1" ht="22.049999999999997">
      <c r="A46" s="1428" t="s">
        <v>186</v>
      </c>
      <c r="B46" s="1428" t="s">
        <v>187</v>
      </c>
      <c r="C46" s="1428" t="s">
        <v>188</v>
      </c>
      <c r="D46" s="1428" t="s">
        <v>189</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399</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400</v>
      </c>
      <c r="AO46" s="565"/>
      <c r="AP46" s="565" t="str">
        <f>IF(T46="","",T46)</f>
        <v>Источник тепловой энергии  </v>
      </c>
      <c r="AQ46" s="565"/>
      <c r="AR46" s="565"/>
      <c r="AS46" s="1220">
        <v>21</v>
      </c>
    </row>
    <row s="4030" customFormat="1" customHeight="1" ht="0">
      <c r="A47" s="1408" t="s">
        <v>186</v>
      </c>
      <c r="B47" s="1408" t="s">
        <v>187</v>
      </c>
      <c r="C47" s="1408" t="s">
        <v>188</v>
      </c>
      <c r="D47" s="1408" t="s">
        <v>189</v>
      </c>
      <c r="E47" s="2324"/>
      <c r="F47" s="2324"/>
      <c r="G47" s="2324"/>
      <c r="H47" s="2324"/>
      <c r="I47" s="2321" t="str">
        <f>S46&amp;".1"</f>
        <v>....1</v>
      </c>
      <c r="J47" s="1408"/>
      <c r="K47" s="1408"/>
      <c r="L47" s="1411" t="s">
        <v>401</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186</v>
      </c>
      <c r="B48" s="1428" t="s">
        <v>187</v>
      </c>
      <c r="C48" s="1428" t="s">
        <v>188</v>
      </c>
      <c r="D48" s="1428" t="s">
        <v>189</v>
      </c>
      <c r="E48" s="2324"/>
      <c r="F48" s="2324"/>
      <c r="G48" s="2324"/>
      <c r="H48" s="2324"/>
      <c r="I48" s="2351"/>
      <c r="J48" s="2321" t="str">
        <f>S46&amp;".1"</f>
        <v>....1</v>
      </c>
      <c r="K48" s="1428"/>
      <c r="L48" s="1429" t="s">
        <v>404</v>
      </c>
      <c r="P48" s="2322"/>
      <c r="Q48" s="2322">
        <v>1</v>
      </c>
      <c r="R48" s="422"/>
      <c r="S48" s="1401" t="str">
        <f>$J48</f>
        <v>....1</v>
      </c>
      <c r="T48" s="351" t="s">
        <v>405</v>
      </c>
      <c r="U48" s="365"/>
      <c r="V48" s="2310"/>
      <c r="W48" s="2311"/>
      <c r="X48" s="2311"/>
      <c r="Y48" s="2311"/>
      <c r="Z48" s="2311"/>
      <c r="AA48" s="2311"/>
      <c r="AB48" s="2311"/>
      <c r="AC48" s="2312"/>
      <c r="AD48" s="2310"/>
      <c r="AE48" s="2311"/>
      <c r="AF48" s="2311"/>
      <c r="AG48" s="2311"/>
      <c r="AH48" s="2311"/>
      <c r="AI48" s="2311"/>
      <c r="AJ48" s="2311"/>
      <c r="AK48" s="2311"/>
      <c r="AL48" s="2312"/>
      <c r="AM48" s="1323" t="s">
        <v>406</v>
      </c>
      <c r="AO48" s="565"/>
      <c r="AP48" s="565" t="str">
        <f>IF(T48="","",T48)</f>
        <v>Группа потребителей</v>
      </c>
      <c r="AQ48" s="565"/>
      <c r="AR48" s="565"/>
      <c r="AS48" s="1220">
        <v>21</v>
      </c>
    </row>
    <row customHeight="1" ht="22.049999999999997">
      <c r="A49" s="1428" t="s">
        <v>186</v>
      </c>
      <c r="B49" s="1428" t="s">
        <v>187</v>
      </c>
      <c r="C49" s="1428" t="s">
        <v>188</v>
      </c>
      <c r="D49" s="1428" t="s">
        <v>189</v>
      </c>
      <c r="E49" s="2324"/>
      <c r="F49" s="2324"/>
      <c r="G49" s="2324"/>
      <c r="H49" s="2324"/>
      <c r="I49" s="2351"/>
      <c r="J49" s="2351"/>
      <c r="K49" s="2321" t="str">
        <f>J48&amp;".1"</f>
        <v>....1.1</v>
      </c>
      <c r="L49" s="1429" t="s">
        <v>407</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449</v>
      </c>
      <c r="AN49" s="576">
        <f>STRCHECKDATE(V50:AL50)</f>
      </c>
      <c r="AO49" s="565"/>
      <c r="AP49" s="565" t="str">
        <f>IF(T49="","",T49)</f>
        <v/>
      </c>
      <c r="AQ49" s="565"/>
      <c r="AR49" s="565"/>
      <c r="AS49" s="1220">
        <v>21</v>
      </c>
    </row>
    <row customHeight="1" ht="0">
      <c r="A50" s="1428" t="s">
        <v>186</v>
      </c>
      <c r="B50" s="1428" t="s">
        <v>187</v>
      </c>
      <c r="C50" s="1428" t="s">
        <v>188</v>
      </c>
      <c r="D50" s="1428" t="s">
        <v>189</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186</v>
      </c>
      <c r="B51" s="1428" t="s">
        <v>187</v>
      </c>
      <c r="C51" s="1428" t="s">
        <v>188</v>
      </c>
      <c r="D51" s="1428" t="s">
        <v>189</v>
      </c>
      <c r="E51" s="2324"/>
      <c r="F51" s="2324"/>
      <c r="G51" s="2324"/>
      <c r="H51" s="2324"/>
      <c r="I51" s="2351"/>
      <c r="J51" s="2321"/>
      <c r="K51" s="1428"/>
      <c r="L51" s="1429"/>
      <c r="P51" s="2322"/>
      <c r="Q51" s="2322"/>
      <c r="R51" s="421"/>
      <c r="S51" s="1343"/>
      <c r="T51" s="352" t="s">
        <v>409</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186</v>
      </c>
      <c r="B52" s="1428" t="s">
        <v>187</v>
      </c>
      <c r="C52" s="1428" t="s">
        <v>188</v>
      </c>
      <c r="D52" s="1428" t="s">
        <v>189</v>
      </c>
      <c r="E52" s="2324"/>
      <c r="F52" s="2324"/>
      <c r="G52" s="2324"/>
      <c r="H52" s="2324"/>
      <c r="I52" s="2321"/>
      <c r="J52" s="1428"/>
      <c r="K52" s="1428"/>
      <c r="L52" s="1429"/>
      <c r="P52" s="2322"/>
      <c r="Q52" s="1396"/>
      <c r="R52" s="421"/>
      <c r="S52" s="1343"/>
      <c r="T52" s="430" t="s">
        <v>410</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186</v>
      </c>
      <c r="B53" s="1428" t="s">
        <v>187</v>
      </c>
      <c r="C53" s="1428" t="s">
        <v>188</v>
      </c>
      <c r="D53" s="1428" t="s">
        <v>189</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30" customFormat="1" customHeight="1" ht="0">
      <c r="A54" s="1408" t="s">
        <v>186</v>
      </c>
      <c r="B54" s="1408" t="s">
        <v>187</v>
      </c>
      <c r="C54" s="1408" t="s">
        <v>188</v>
      </c>
      <c r="D54" s="1379"/>
      <c r="E54" s="2324"/>
      <c r="F54" s="2324"/>
      <c r="G54" s="2323"/>
      <c r="H54" s="1379"/>
      <c r="I54" s="1379"/>
      <c r="J54" s="1379"/>
      <c r="K54" s="1379"/>
      <c r="L54" s="1404"/>
      <c r="M54" s="1380"/>
      <c r="N54" s="1380"/>
      <c r="P54" s="1381"/>
      <c r="Q54" s="1382"/>
      <c r="R54" s="1381"/>
      <c r="S54" s="1387"/>
      <c r="T54" s="1390" t="s">
        <v>412</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30" customFormat="1" customHeight="1" ht="0">
      <c r="A55" s="1408" t="s">
        <v>186</v>
      </c>
      <c r="B55" s="1408" t="s">
        <v>187</v>
      </c>
      <c r="C55" s="1379"/>
      <c r="D55" s="1379"/>
      <c r="E55" s="2324"/>
      <c r="F55" s="2323"/>
      <c r="G55" s="1379"/>
      <c r="H55" s="1379"/>
      <c r="I55" s="1379"/>
      <c r="J55" s="1379"/>
      <c r="K55" s="1379"/>
      <c r="L55" s="1404"/>
      <c r="M55" s="1386"/>
      <c r="N55" s="1386"/>
      <c r="P55" s="1381"/>
      <c r="Q55" s="1382"/>
      <c r="R55" s="1381"/>
      <c r="S55" s="1387"/>
      <c r="T55" s="1390" t="s">
        <v>413</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30" customFormat="1" customHeight="1" ht="0">
      <c r="A56" s="1408" t="s">
        <v>186</v>
      </c>
      <c r="B56" s="1408"/>
      <c r="C56" s="1408"/>
      <c r="D56" s="1408"/>
      <c r="E56" s="2323"/>
      <c r="F56" s="1408"/>
      <c r="G56" s="1408"/>
      <c r="H56" s="1408"/>
      <c r="I56" s="1408"/>
      <c r="J56" s="1408"/>
      <c r="K56" s="1408"/>
      <c r="L56" s="1411"/>
      <c r="M56" s="1386"/>
      <c r="N56" s="1386"/>
      <c r="O56" s="583"/>
      <c r="P56" s="445"/>
      <c r="Q56" s="1409"/>
      <c r="R56" s="445"/>
      <c r="S56" s="1387"/>
      <c r="T56" s="1390" t="s">
        <v>414</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30"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446</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37819-6061-5758-2D83-C103F39ED9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2" style="4521" width="11.421875" hidden="1" customWidth="1"/>
    <col min="13" max="13" style="5185" width="19.140625" hidden="1" customWidth="1"/>
    <col min="14" max="15" style="5204" width="12.28125" hidden="1" customWidth="1"/>
    <col min="16" max="16" style="5204" width="23.421875" hidden="1" customWidth="1"/>
    <col min="17" max="17" style="5204" width="3.7109375" hidden="1" customWidth="1"/>
    <col min="18" max="20" style="4491" width="3.00390625" customWidth="1"/>
    <col min="21" max="21" style="5178" width="12.00390625" customWidth="1"/>
    <col min="22" max="22" style="4521" width="31.00390625" customWidth="1"/>
    <col min="23" max="23" style="4521" width="0.140625" customWidth="1"/>
    <col min="24" max="28" style="4521" width="21.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21.7109375" customWidth="1"/>
    <col min="34" max="37" style="4521" width="21.00390625" customWidth="1"/>
    <col min="38" max="38" style="4521" width="11.00390625" customWidth="1"/>
    <col min="39" max="39" style="4521" width="3.7109375" customWidth="1"/>
    <col min="40" max="40" style="4521" width="11.00390625" customWidth="1"/>
    <col min="41" max="41" style="4521" width="8.57421875" hidden="1" customWidth="1"/>
    <col min="42" max="42" style="4521" width="4.00390625" customWidth="1"/>
    <col min="43" max="43" style="4521" width="115.00390625" customWidth="1"/>
    <col min="44" max="48" style="4030" width="10.00390625" customWidth="1"/>
    <col min="49" max="49" style="4521"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123</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394</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395</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396</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397</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398</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399</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400</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401</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404</v>
      </c>
      <c r="N7" s="574"/>
      <c r="O7" s="392"/>
      <c r="Q7" s="2322"/>
      <c r="R7" s="2322">
        <v>1</v>
      </c>
      <c r="S7" s="583"/>
      <c r="T7" s="422"/>
      <c r="U7" s="1401">
        <f>$J7</f>
      </c>
      <c r="V7" s="351" t="s">
        <v>405</v>
      </c>
      <c r="W7" s="365"/>
      <c r="X7" s="2310"/>
      <c r="Y7" s="2311"/>
      <c r="Z7" s="2311"/>
      <c r="AA7" s="2311"/>
      <c r="AB7" s="2311"/>
      <c r="AC7" s="2300"/>
      <c r="AD7" s="2300"/>
      <c r="AE7" s="2300"/>
      <c r="AF7" s="2373"/>
      <c r="AG7" s="2310"/>
      <c r="AH7" s="2311"/>
      <c r="AI7" s="2311"/>
      <c r="AJ7" s="2311"/>
      <c r="AK7" s="2311"/>
      <c r="AL7" s="2311"/>
      <c r="AM7" s="2311"/>
      <c r="AN7" s="2311"/>
      <c r="AO7" s="2311"/>
      <c r="AP7" s="2312"/>
      <c r="AQ7" s="1323" t="s">
        <v>406</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407</v>
      </c>
      <c r="N8" s="574"/>
      <c r="O8" s="392"/>
      <c r="P8" s="392"/>
      <c r="Q8" s="2322"/>
      <c r="R8" s="2322"/>
      <c r="S8" s="2322">
        <v>1</v>
      </c>
      <c r="T8" s="422"/>
      <c r="U8" s="1401">
        <f>$K8</f>
      </c>
      <c r="V8" s="1412"/>
      <c r="W8" s="365"/>
      <c r="X8" s="816"/>
      <c r="Y8" s="816"/>
      <c r="Z8" s="816"/>
      <c r="AA8" s="816"/>
      <c r="AB8" s="1470"/>
      <c r="AC8" s="2330"/>
      <c r="AD8" s="2172" t="s">
        <v>65</v>
      </c>
      <c r="AE8" s="2330"/>
      <c r="AF8" s="2172" t="s">
        <v>65</v>
      </c>
      <c r="AG8" s="1472"/>
      <c r="AH8" s="816"/>
      <c r="AI8" s="816"/>
      <c r="AJ8" s="816"/>
      <c r="AK8" s="1322"/>
      <c r="AL8" s="2330"/>
      <c r="AM8" s="2172" t="s">
        <v>65</v>
      </c>
      <c r="AN8" s="2330"/>
      <c r="AO8" s="2172" t="s">
        <v>65</v>
      </c>
      <c r="AP8" s="390"/>
      <c r="AQ8" s="1372" t="s">
        <v>450</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451</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452</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409</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410</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30"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412</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30"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413</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30"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414</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65</v>
      </c>
      <c r="AN19" s="2332"/>
      <c r="AO19" s="2333" t="s">
        <v>65</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70" customFormat="1" customHeight="1" ht="22.5" hidden="1">
      <c r="A24" s="1220"/>
      <c r="B24" s="1220"/>
      <c r="C24" s="1220"/>
      <c r="D24" s="1220"/>
      <c r="E24" s="1220"/>
      <c r="F24" s="1220"/>
      <c r="G24" s="1220"/>
      <c r="H24" s="1220"/>
      <c r="I24" s="1220"/>
      <c r="J24" s="1220"/>
      <c r="K24" s="1220"/>
      <c r="L24" s="1220"/>
      <c r="M24" s="1392"/>
      <c r="N24" s="1393"/>
      <c r="O24" s="1393"/>
      <c r="P24" s="1410" t="s">
        <v>415</v>
      </c>
      <c r="Q24" s="1427"/>
      <c r="R24" s="1436"/>
      <c r="S24" s="1436"/>
      <c r="T24" s="1436"/>
      <c r="U24" s="794"/>
      <c r="AC24" s="1432"/>
      <c r="AE24" s="1432"/>
      <c r="AF24" s="1431"/>
      <c r="AL24" s="1432"/>
      <c r="AN24" s="1432"/>
      <c r="AO24" s="1431"/>
      <c r="AR24" s="576"/>
      <c r="AS24" s="576"/>
      <c r="AT24" s="576"/>
      <c r="AU24" s="576"/>
      <c r="AV24" s="576"/>
      <c r="AW24" s="1225">
        <v>0</v>
      </c>
    </row>
    <row s="4470"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70" customFormat="1" customHeight="1" ht="14.25" hidden="1">
      <c r="A26" s="1220"/>
      <c r="B26" s="1220"/>
      <c r="C26" s="1220"/>
      <c r="D26" s="1220"/>
      <c r="E26" s="1220"/>
      <c r="F26" s="1220"/>
      <c r="G26" s="1220"/>
      <c r="H26" s="1220"/>
      <c r="I26" s="1220"/>
      <c r="J26" s="1220"/>
      <c r="K26" s="1220"/>
      <c r="L26" s="1220"/>
      <c r="M26" s="1392"/>
      <c r="N26" s="1393"/>
      <c r="O26" s="1393"/>
      <c r="P26" s="1375" t="s">
        <v>416</v>
      </c>
      <c r="Q26" s="1427"/>
      <c r="R26" s="1436"/>
      <c r="S26" s="1436"/>
      <c r="T26" s="1436"/>
      <c r="U26" s="794"/>
      <c r="V26" s="1225" t="s">
        <v>417</v>
      </c>
      <c r="AD26" s="251" t="s">
        <v>418</v>
      </c>
      <c r="AF26" s="251" t="s">
        <v>419</v>
      </c>
      <c r="AG26" s="1225" t="s">
        <v>417</v>
      </c>
      <c r="AM26" s="251" t="s">
        <v>420</v>
      </c>
      <c r="AO26" s="251" t="s">
        <v>419</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МУП "ЖКХ Миллеровского района"</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4"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4" customFormat="1" customHeight="1" ht="18.75" hidden="1">
      <c r="A34" s="1313"/>
      <c r="B34" s="1313"/>
      <c r="C34" s="1313"/>
      <c r="D34" s="1313"/>
      <c r="E34" s="1313"/>
      <c r="F34" s="1313"/>
      <c r="G34" s="1313"/>
      <c r="H34" s="1313"/>
      <c r="I34" s="1313"/>
      <c r="J34" s="1313"/>
      <c r="K34" s="1313"/>
      <c r="L34" s="1313"/>
      <c r="M34" s="1445"/>
      <c r="N34" s="1313"/>
      <c r="O34" s="1313"/>
      <c r="P34" s="1313"/>
      <c r="U34" s="2315" t="s">
        <v>421</v>
      </c>
      <c r="V34" s="2315"/>
      <c r="W34" s="1437"/>
      <c r="X34" s="2329" t="str">
        <f>IF(TITLE_DATE_PR_CHANGE="",IF(TITLE_DATE_PR="","",TITLE_DATE_PR),TITLE_DATE_PR_CHANGE)</f>
        <v/>
      </c>
      <c r="Y34" s="2329"/>
      <c r="Z34" s="2329"/>
      <c r="AA34" s="2329"/>
      <c r="AB34" s="2329"/>
      <c r="AC34" s="2329"/>
      <c r="AD34" s="2329"/>
      <c r="AE34" s="2329"/>
      <c r="AF34" s="391"/>
      <c r="AG34" s="2329" t="str">
        <f>IF(TITLE_DATE_PR_CHANGE="",IF(TITLE_DATE_PR="","",TITLE_DATE_PR),TITLE_DATE_PR_CHANGE)</f>
        <v/>
      </c>
      <c r="AH34" s="2329"/>
      <c r="AI34" s="2329"/>
      <c r="AJ34" s="2329"/>
      <c r="AK34" s="2329"/>
      <c r="AL34" s="2329"/>
      <c r="AM34" s="2329"/>
      <c r="AN34" s="2329"/>
      <c r="AO34" s="391"/>
      <c r="AP34" s="391"/>
      <c r="AQ34" s="345"/>
      <c r="AR34" s="433"/>
      <c r="AS34" s="433"/>
      <c r="AT34" s="433"/>
      <c r="AU34" s="433"/>
      <c r="AV34" s="433"/>
      <c r="AW34" s="483">
        <v>0</v>
      </c>
    </row>
    <row s="5064" customFormat="1" customHeight="1" ht="18.75" hidden="1">
      <c r="A35" s="1313"/>
      <c r="B35" s="1313"/>
      <c r="C35" s="1313"/>
      <c r="D35" s="1313"/>
      <c r="E35" s="1313"/>
      <c r="F35" s="1313"/>
      <c r="G35" s="1313"/>
      <c r="H35" s="1313"/>
      <c r="I35" s="1313"/>
      <c r="J35" s="1313"/>
      <c r="K35" s="1313"/>
      <c r="L35" s="1313"/>
      <c r="M35" s="1445"/>
      <c r="N35" s="1313"/>
      <c r="O35" s="1313"/>
      <c r="P35" s="1313"/>
      <c r="U35" s="2315" t="s">
        <v>422</v>
      </c>
      <c r="V35" s="2315"/>
      <c r="W35" s="1437"/>
      <c r="X35" s="2316" t="str">
        <f>IF(TITLE_NUMBER_PR_CHANGE="",IF(TITLE_NUMBER_PR="","",TITLE_NUMBER_PR),TITLE_NUMBER_PR_CHANGE)</f>
        <v/>
      </c>
      <c r="Y35" s="2316"/>
      <c r="Z35" s="2316"/>
      <c r="AA35" s="2316"/>
      <c r="AB35" s="2316"/>
      <c r="AC35" s="2316"/>
      <c r="AD35" s="2316"/>
      <c r="AE35" s="2316"/>
      <c r="AF35" s="391"/>
      <c r="AG35" s="2316" t="str">
        <f>IF(TITLE_NUMBER_PR_CHANGE="",IF(TITLE_NUMBER_PR="","",TITLE_NUMBER_PR),TITLE_NUMBER_PR_CHANGE)</f>
        <v/>
      </c>
      <c r="AH35" s="2316"/>
      <c r="AI35" s="2316"/>
      <c r="AJ35" s="2316"/>
      <c r="AK35" s="2316"/>
      <c r="AL35" s="2316"/>
      <c r="AM35" s="2316"/>
      <c r="AN35" s="2316"/>
      <c r="AO35" s="391"/>
      <c r="AP35" s="391"/>
      <c r="AQ35" s="345"/>
      <c r="AR35" s="433"/>
      <c r="AS35" s="433"/>
      <c r="AT35" s="433"/>
      <c r="AU35" s="433"/>
      <c r="AV35" s="433"/>
      <c r="AW35" s="483">
        <v>0</v>
      </c>
    </row>
    <row s="5064"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4" customFormat="1" customHeight="1" ht="18.75" hidden="1">
      <c r="A38" s="1313"/>
      <c r="B38" s="1313"/>
      <c r="C38" s="1313"/>
      <c r="D38" s="1313"/>
      <c r="E38" s="1313"/>
      <c r="F38" s="1313"/>
      <c r="G38" s="1313"/>
      <c r="H38" s="1313"/>
      <c r="I38" s="1313"/>
      <c r="J38" s="1313"/>
      <c r="K38" s="1313"/>
      <c r="L38" s="1313"/>
      <c r="M38" s="1445"/>
      <c r="N38" s="1313"/>
      <c r="O38" s="1313"/>
      <c r="P38" s="1313"/>
      <c r="U38" s="2315" t="s">
        <v>423</v>
      </c>
      <c r="V38" s="2315"/>
      <c r="W38" s="1437"/>
      <c r="X38" s="2329" t="str">
        <f>IF(TITLE_DATE_PR_CHANGE="",IF(TITLE_DATE_PR="","",TITLE_DATE_PR),TITLE_DATE_PR_CHANGE)</f>
        <v/>
      </c>
      <c r="Y38" s="2329"/>
      <c r="Z38" s="2329"/>
      <c r="AA38" s="2329"/>
      <c r="AB38" s="2329"/>
      <c r="AC38" s="2329"/>
      <c r="AD38" s="2329"/>
      <c r="AE38" s="2329"/>
      <c r="AF38" s="391"/>
      <c r="AG38" s="2329" t="str">
        <f>IF(TITLE_DATE_PR_CHANGE="",IF(TITLE_DATE_PR="","",TITLE_DATE_PR),TITLE_DATE_PR_CHANGE)</f>
        <v/>
      </c>
      <c r="AH38" s="2329"/>
      <c r="AI38" s="2329"/>
      <c r="AJ38" s="2329"/>
      <c r="AK38" s="2329"/>
      <c r="AL38" s="2329"/>
      <c r="AM38" s="2329"/>
      <c r="AN38" s="2329"/>
      <c r="AO38" s="391"/>
      <c r="AP38" s="391"/>
      <c r="AQ38" s="345"/>
      <c r="AR38" s="433"/>
      <c r="AS38" s="433"/>
      <c r="AT38" s="433"/>
      <c r="AU38" s="433"/>
      <c r="AV38" s="433"/>
      <c r="AW38" s="483">
        <v>0</v>
      </c>
    </row>
    <row s="5064" customFormat="1" customHeight="1" ht="18.75" hidden="1">
      <c r="A39" s="1313"/>
      <c r="B39" s="1313"/>
      <c r="C39" s="1313"/>
      <c r="D39" s="1313"/>
      <c r="E39" s="1313"/>
      <c r="F39" s="1313"/>
      <c r="G39" s="1313"/>
      <c r="H39" s="1313"/>
      <c r="I39" s="1313"/>
      <c r="J39" s="1313"/>
      <c r="K39" s="1313"/>
      <c r="L39" s="1313"/>
      <c r="M39" s="1445"/>
      <c r="N39" s="1313"/>
      <c r="O39" s="1313"/>
      <c r="P39" s="1313"/>
      <c r="U39" s="2315" t="s">
        <v>424</v>
      </c>
      <c r="V39" s="2315"/>
      <c r="W39" s="1437"/>
      <c r="X39" s="2316" t="str">
        <f>IF(TITLE_NUMBER_PR_CHANGE="",IF(TITLE_NUMBER_PR="","",TITLE_NUMBER_PR),TITLE_NUMBER_PR_CHANGE)</f>
        <v/>
      </c>
      <c r="Y39" s="2316"/>
      <c r="Z39" s="2316"/>
      <c r="AA39" s="2316"/>
      <c r="AB39" s="2316"/>
      <c r="AC39" s="2316"/>
      <c r="AD39" s="2316"/>
      <c r="AE39" s="2316"/>
      <c r="AF39" s="391"/>
      <c r="AG39" s="2316" t="str">
        <f>IF(TITLE_NUMBER_PR_CHANGE="",IF(TITLE_NUMBER_PR="","",TITLE_NUMBER_PR),TITLE_NUMBER_PR_CHANGE)</f>
        <v/>
      </c>
      <c r="AH39" s="2316"/>
      <c r="AI39" s="2316"/>
      <c r="AJ39" s="2316"/>
      <c r="AK39" s="2316"/>
      <c r="AL39" s="2316"/>
      <c r="AM39" s="2316"/>
      <c r="AN39" s="2316"/>
      <c r="AO39" s="391"/>
      <c r="AP39" s="391"/>
      <c r="AQ39" s="345"/>
      <c r="AR39" s="433"/>
      <c r="AS39" s="433"/>
      <c r="AT39" s="433"/>
      <c r="AU39" s="433"/>
      <c r="AV39" s="433"/>
      <c r="AW39" s="483">
        <v>0</v>
      </c>
    </row>
    <row s="5064"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425</v>
      </c>
      <c r="AG40" s="391"/>
      <c r="AH40" s="391"/>
      <c r="AI40" s="391"/>
      <c r="AJ40" s="391"/>
      <c r="AK40" s="391"/>
      <c r="AL40" s="391"/>
      <c r="AM40" s="391"/>
      <c r="AN40" s="391"/>
      <c r="AO40" s="343" t="s">
        <v>425</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298</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299</v>
      </c>
      <c r="AW42" s="1220">
        <v>14</v>
      </c>
    </row>
    <row customHeight="1" ht="14.699999999999998">
      <c r="R43" s="441"/>
      <c r="S43" s="441"/>
      <c r="T43" s="441"/>
      <c r="U43" s="2338" t="s">
        <v>87</v>
      </c>
      <c r="V43" s="2274" t="s">
        <v>426</v>
      </c>
      <c r="W43" s="366"/>
      <c r="X43" s="2339" t="s">
        <v>427</v>
      </c>
      <c r="Y43" s="2356"/>
      <c r="Z43" s="2356"/>
      <c r="AA43" s="2356"/>
      <c r="AB43" s="2356"/>
      <c r="AC43" s="2340"/>
      <c r="AD43" s="2340"/>
      <c r="AE43" s="2341"/>
      <c r="AF43" s="2342" t="s">
        <v>428</v>
      </c>
      <c r="AG43" s="2339" t="s">
        <v>427</v>
      </c>
      <c r="AH43" s="2356"/>
      <c r="AI43" s="2356"/>
      <c r="AJ43" s="2356"/>
      <c r="AK43" s="2356"/>
      <c r="AL43" s="2340"/>
      <c r="AM43" s="2340"/>
      <c r="AN43" s="2341"/>
      <c r="AO43" s="2342" t="s">
        <v>429</v>
      </c>
      <c r="AP43" s="2345" t="s">
        <v>430</v>
      </c>
      <c r="AQ43" s="2192"/>
      <c r="AW43" s="1220">
        <v>14</v>
      </c>
    </row>
    <row customHeight="1" ht="35.699999999999996">
      <c r="R44" s="441"/>
      <c r="S44" s="441"/>
      <c r="T44" s="441"/>
      <c r="U44" s="2338"/>
      <c r="V44" s="2274"/>
      <c r="W44" s="1096"/>
      <c r="X44" s="2359" t="s">
        <v>453</v>
      </c>
      <c r="Y44" s="2377" t="s">
        <v>454</v>
      </c>
      <c r="Z44" s="2377"/>
      <c r="AA44" s="2377"/>
      <c r="AB44" s="2377"/>
      <c r="AC44" s="2359" t="s">
        <v>434</v>
      </c>
      <c r="AD44" s="2676"/>
      <c r="AE44" s="2379"/>
      <c r="AF44" s="2343"/>
      <c r="AG44" s="2359" t="s">
        <v>453</v>
      </c>
      <c r="AH44" s="2377" t="s">
        <v>454</v>
      </c>
      <c r="AI44" s="2377"/>
      <c r="AJ44" s="2377"/>
      <c r="AK44" s="2377"/>
      <c r="AL44" s="2359" t="s">
        <v>434</v>
      </c>
      <c r="AM44" s="2676"/>
      <c r="AN44" s="2379"/>
      <c r="AO44" s="2343"/>
      <c r="AP44" s="2346"/>
      <c r="AQ44" s="2192"/>
      <c r="AW44" s="1220">
        <v>34</v>
      </c>
    </row>
    <row customHeight="1" ht="14.699999999999998">
      <c r="R45" s="441"/>
      <c r="S45" s="441"/>
      <c r="T45" s="441"/>
      <c r="U45" s="2338"/>
      <c r="V45" s="2274"/>
      <c r="W45" s="1096"/>
      <c r="X45" s="2390"/>
      <c r="Y45" s="2382" t="s">
        <v>455</v>
      </c>
      <c r="Z45" s="2335" t="s">
        <v>456</v>
      </c>
      <c r="AA45" s="2385"/>
      <c r="AB45" s="2336"/>
      <c r="AC45" s="2360"/>
      <c r="AD45" s="2677"/>
      <c r="AE45" s="2381"/>
      <c r="AF45" s="2343"/>
      <c r="AG45" s="2390"/>
      <c r="AH45" s="2382" t="s">
        <v>455</v>
      </c>
      <c r="AI45" s="2335" t="s">
        <v>456</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457</v>
      </c>
      <c r="AA46" s="2335" t="s">
        <v>458</v>
      </c>
      <c r="AB46" s="2336"/>
      <c r="AC46" s="2382" t="s">
        <v>444</v>
      </c>
      <c r="AD46" s="2386" t="s">
        <v>445</v>
      </c>
      <c r="AE46" s="2387"/>
      <c r="AF46" s="2343"/>
      <c r="AG46" s="2390"/>
      <c r="AH46" s="2383"/>
      <c r="AI46" s="2382" t="s">
        <v>457</v>
      </c>
      <c r="AJ46" s="2335" t="s">
        <v>458</v>
      </c>
      <c r="AK46" s="2336"/>
      <c r="AL46" s="2382" t="s">
        <v>444</v>
      </c>
      <c r="AM46" s="2386" t="s">
        <v>445</v>
      </c>
      <c r="AN46" s="2387"/>
      <c r="AO46" s="2343"/>
      <c r="AP46" s="2346"/>
      <c r="AQ46" s="2192"/>
      <c r="AW46" s="1220">
        <v>26</v>
      </c>
    </row>
    <row customHeight="1" ht="65.25">
      <c r="A47" s="1324"/>
      <c r="B47" s="1324" t="s">
        <v>135</v>
      </c>
      <c r="C47" s="1324" t="s">
        <v>136</v>
      </c>
      <c r="D47" s="1324" t="s">
        <v>137</v>
      </c>
      <c r="E47" s="1375" t="s">
        <v>435</v>
      </c>
      <c r="F47" s="1375" t="s">
        <v>436</v>
      </c>
      <c r="G47" s="1375" t="s">
        <v>437</v>
      </c>
      <c r="H47" s="1375" t="s">
        <v>438</v>
      </c>
      <c r="I47" s="1375" t="s">
        <v>439</v>
      </c>
      <c r="J47" s="1375" t="s">
        <v>440</v>
      </c>
      <c r="K47" s="1375" t="s">
        <v>441</v>
      </c>
      <c r="L47" s="1375" t="s">
        <v>459</v>
      </c>
      <c r="M47" s="1375" t="s">
        <v>416</v>
      </c>
      <c r="R47" s="441"/>
      <c r="S47" s="441"/>
      <c r="T47" s="441"/>
      <c r="U47" s="2338"/>
      <c r="V47" s="2274"/>
      <c r="W47" s="367"/>
      <c r="X47" s="2360"/>
      <c r="Y47" s="2384"/>
      <c r="Z47" s="2384"/>
      <c r="AA47" s="1287" t="s">
        <v>460</v>
      </c>
      <c r="AB47" s="1287" t="s">
        <v>461</v>
      </c>
      <c r="AC47" s="2384"/>
      <c r="AD47" s="2388"/>
      <c r="AE47" s="2389"/>
      <c r="AF47" s="2344"/>
      <c r="AG47" s="2360"/>
      <c r="AH47" s="2384"/>
      <c r="AI47" s="2384"/>
      <c r="AJ47" s="1287" t="s">
        <v>460</v>
      </c>
      <c r="AK47" s="1287" t="s">
        <v>461</v>
      </c>
      <c r="AL47" s="2384"/>
      <c r="AM47" s="2388"/>
      <c r="AN47" s="2389"/>
      <c r="AO47" s="2344"/>
      <c r="AP47" s="2347"/>
      <c r="AQ47" s="2192"/>
      <c r="AW47" s="1220">
        <v>62</v>
      </c>
    </row>
    <row s="3621"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108</v>
      </c>
      <c r="V48" s="1320" t="s">
        <v>109</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174</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123</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174</v>
      </c>
      <c r="B50" s="1332" t="s">
        <v>175</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395</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396</v>
      </c>
      <c r="AS50" s="565"/>
      <c r="AT50" s="565" t="str">
        <f>IF(V50="","",V50)</f>
        <v>Территория действия тарифа</v>
      </c>
      <c r="AU50" s="565"/>
      <c r="AV50" s="565"/>
      <c r="AW50" s="1220">
        <v>21</v>
      </c>
    </row>
    <row customHeight="1" ht="24">
      <c r="A51" s="1332" t="s">
        <v>174</v>
      </c>
      <c r="B51" s="1332" t="s">
        <v>175</v>
      </c>
      <c r="C51" s="1332" t="s">
        <v>176</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397</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398</v>
      </c>
      <c r="AS51" s="565"/>
      <c r="AT51" s="565" t="str">
        <f>IF(V51="","",V51)</f>
        <v>Наименование системы теплоснабжения </v>
      </c>
      <c r="AU51" s="565"/>
      <c r="AV51" s="565"/>
      <c r="AW51" s="1220">
        <v>23</v>
      </c>
    </row>
    <row customHeight="1" ht="22.049999999999997">
      <c r="A52" s="1332" t="s">
        <v>174</v>
      </c>
      <c r="B52" s="1332" t="s">
        <v>175</v>
      </c>
      <c r="C52" s="1332" t="s">
        <v>176</v>
      </c>
      <c r="D52" s="1332" t="s">
        <v>177</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399</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400</v>
      </c>
      <c r="AS52" s="565"/>
      <c r="AT52" s="565" t="str">
        <f>IF(V52="","",V52)</f>
        <v>Источник тепловой энергии  </v>
      </c>
      <c r="AU52" s="565"/>
      <c r="AV52" s="565"/>
      <c r="AW52" s="1220">
        <v>21</v>
      </c>
    </row>
    <row s="4030" customFormat="1" customHeight="1" ht="0">
      <c r="A53" s="1440" t="s">
        <v>174</v>
      </c>
      <c r="B53" s="1440" t="s">
        <v>175</v>
      </c>
      <c r="C53" s="1440" t="s">
        <v>176</v>
      </c>
      <c r="D53" s="1440" t="s">
        <v>177</v>
      </c>
      <c r="E53" s="2355"/>
      <c r="F53" s="2355"/>
      <c r="G53" s="2355"/>
      <c r="H53" s="2376"/>
      <c r="I53" s="2192" t="str">
        <f>U52&amp;".1"</f>
        <v>....1</v>
      </c>
      <c r="J53" s="1440"/>
      <c r="K53" s="1440"/>
      <c r="L53" s="1440"/>
      <c r="M53" s="1446" t="s">
        <v>401</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174</v>
      </c>
      <c r="B54" s="1332" t="s">
        <v>175</v>
      </c>
      <c r="C54" s="1332" t="s">
        <v>176</v>
      </c>
      <c r="D54" s="1332" t="s">
        <v>177</v>
      </c>
      <c r="E54" s="2355"/>
      <c r="F54" s="2355"/>
      <c r="G54" s="2355"/>
      <c r="H54" s="2376"/>
      <c r="I54" s="2166"/>
      <c r="J54" s="2192" t="str">
        <f>I53&amp;".1"</f>
        <v>....1.1</v>
      </c>
      <c r="K54" s="1332"/>
      <c r="L54" s="1332"/>
      <c r="M54" s="1375" t="s">
        <v>404</v>
      </c>
      <c r="Q54" s="2322"/>
      <c r="R54" s="2322">
        <v>1</v>
      </c>
      <c r="S54" s="583"/>
      <c r="T54" s="422"/>
      <c r="U54" s="1401" t="str">
        <f>$J54</f>
        <v>....1.1</v>
      </c>
      <c r="V54" s="351" t="s">
        <v>405</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406</v>
      </c>
      <c r="AS54" s="565"/>
      <c r="AT54" s="565" t="str">
        <f>IF(V54="","",V54)</f>
        <v>Группа потребителей</v>
      </c>
      <c r="AU54" s="565"/>
      <c r="AV54" s="565"/>
      <c r="AW54" s="1220">
        <v>21</v>
      </c>
    </row>
    <row customHeight="1" ht="22.049999999999997">
      <c r="A55" s="1332" t="s">
        <v>174</v>
      </c>
      <c r="B55" s="1332" t="s">
        <v>175</v>
      </c>
      <c r="C55" s="1332" t="s">
        <v>176</v>
      </c>
      <c r="D55" s="1332" t="s">
        <v>177</v>
      </c>
      <c r="E55" s="2355"/>
      <c r="F55" s="2355"/>
      <c r="G55" s="2355"/>
      <c r="H55" s="2376"/>
      <c r="I55" s="2166"/>
      <c r="J55" s="2166"/>
      <c r="K55" s="2192" t="str">
        <f>J54&amp;".1"</f>
        <v>....1.1.1</v>
      </c>
      <c r="L55" s="204"/>
      <c r="M55" s="1375" t="s">
        <v>407</v>
      </c>
      <c r="Q55" s="2322"/>
      <c r="R55" s="2322"/>
      <c r="S55" s="583">
        <v>1</v>
      </c>
      <c r="T55" s="422"/>
      <c r="U55" s="1401" t="str">
        <f>$K55</f>
        <v>....1.1.1</v>
      </c>
      <c r="V55" s="1412"/>
      <c r="W55" s="365"/>
      <c r="X55" s="816"/>
      <c r="Y55" s="816"/>
      <c r="Z55" s="816"/>
      <c r="AA55" s="816"/>
      <c r="AB55" s="1470"/>
      <c r="AC55" s="2330"/>
      <c r="AD55" s="2172" t="s">
        <v>65</v>
      </c>
      <c r="AE55" s="2330"/>
      <c r="AF55" s="2172" t="s">
        <v>65</v>
      </c>
      <c r="AG55" s="1472"/>
      <c r="AH55" s="816"/>
      <c r="AI55" s="816"/>
      <c r="AJ55" s="816"/>
      <c r="AK55" s="1322"/>
      <c r="AL55" s="2330"/>
      <c r="AM55" s="2172" t="s">
        <v>65</v>
      </c>
      <c r="AN55" s="2330"/>
      <c r="AO55" s="2172" t="s">
        <v>65</v>
      </c>
      <c r="AP55" s="1413"/>
      <c r="AQ55" s="1372" t="s">
        <v>450</v>
      </c>
      <c r="AR55" s="576">
        <f>STRCHECKDATE(X57:AP57)</f>
      </c>
      <c r="AS55" s="565"/>
      <c r="AT55" s="565" t="str">
        <f>IF(V55="","",V55)</f>
        <v/>
      </c>
      <c r="AU55" s="565"/>
      <c r="AV55" s="565"/>
      <c r="AW55" s="1220">
        <v>21</v>
      </c>
    </row>
    <row customHeight="1" ht="11.549999999999999">
      <c r="A56" s="1332" t="s">
        <v>174</v>
      </c>
      <c r="B56" s="1332" t="s">
        <v>175</v>
      </c>
      <c r="C56" s="1332" t="s">
        <v>176</v>
      </c>
      <c r="D56" s="1332" t="s">
        <v>177</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451</v>
      </c>
      <c r="AR56" s="576">
        <f>STRCHECKDATE(X58:AP58)</f>
      </c>
      <c r="AS56" s="565"/>
      <c r="AT56" s="565" t="str">
        <f>IF(V56="","",V56)</f>
        <v/>
      </c>
      <c r="AU56" s="565"/>
      <c r="AV56" s="565"/>
      <c r="AW56" s="1220">
        <v>11</v>
      </c>
    </row>
    <row customHeight="1" ht="0">
      <c r="A57" s="1332" t="s">
        <v>174</v>
      </c>
      <c r="B57" s="1332" t="s">
        <v>175</v>
      </c>
      <c r="C57" s="1332" t="s">
        <v>176</v>
      </c>
      <c r="D57" s="1332" t="s">
        <v>177</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174</v>
      </c>
      <c r="B58" s="1332" t="s">
        <v>175</v>
      </c>
      <c r="C58" s="1332" t="s">
        <v>176</v>
      </c>
      <c r="D58" s="1332" t="s">
        <v>177</v>
      </c>
      <c r="E58" s="2355"/>
      <c r="F58" s="2355"/>
      <c r="G58" s="2355"/>
      <c r="H58" s="2376"/>
      <c r="I58" s="2166"/>
      <c r="J58" s="2166"/>
      <c r="K58" s="2192"/>
      <c r="L58" s="1332"/>
      <c r="M58" s="1375"/>
      <c r="Q58" s="2322"/>
      <c r="R58" s="2322"/>
      <c r="S58" s="1396"/>
      <c r="T58" s="421"/>
      <c r="U58" s="1343"/>
      <c r="V58" s="353" t="s">
        <v>452</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174</v>
      </c>
      <c r="B59" s="1332" t="s">
        <v>175</v>
      </c>
      <c r="C59" s="1332" t="s">
        <v>176</v>
      </c>
      <c r="D59" s="1332" t="s">
        <v>177</v>
      </c>
      <c r="E59" s="2355"/>
      <c r="F59" s="2355"/>
      <c r="G59" s="2355"/>
      <c r="H59" s="2376"/>
      <c r="I59" s="2166"/>
      <c r="J59" s="2192"/>
      <c r="K59" s="1332"/>
      <c r="L59" s="1332"/>
      <c r="M59" s="1375"/>
      <c r="Q59" s="2322"/>
      <c r="R59" s="2322"/>
      <c r="S59" s="1396"/>
      <c r="T59" s="421"/>
      <c r="U59" s="1343"/>
      <c r="V59" s="352" t="s">
        <v>409</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174</v>
      </c>
      <c r="B60" s="1332" t="s">
        <v>175</v>
      </c>
      <c r="C60" s="1332" t="s">
        <v>176</v>
      </c>
      <c r="D60" s="1332" t="s">
        <v>177</v>
      </c>
      <c r="E60" s="2355"/>
      <c r="F60" s="2355"/>
      <c r="G60" s="2355"/>
      <c r="H60" s="2376"/>
      <c r="I60" s="2192"/>
      <c r="J60" s="1332"/>
      <c r="K60" s="1332"/>
      <c r="L60" s="1332"/>
      <c r="M60" s="1375"/>
      <c r="Q60" s="2322"/>
      <c r="R60" s="1396"/>
      <c r="S60" s="1396"/>
      <c r="T60" s="421"/>
      <c r="U60" s="1343"/>
      <c r="V60" s="430" t="s">
        <v>410</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174</v>
      </c>
      <c r="B61" s="1332" t="s">
        <v>175</v>
      </c>
      <c r="C61" s="1332" t="s">
        <v>176</v>
      </c>
      <c r="D61" s="1332" t="s">
        <v>177</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30" customFormat="1" customHeight="1" ht="0">
      <c r="A62" s="1440" t="s">
        <v>174</v>
      </c>
      <c r="B62" s="1440" t="s">
        <v>175</v>
      </c>
      <c r="C62" s="1440" t="s">
        <v>176</v>
      </c>
      <c r="D62" s="1439"/>
      <c r="E62" s="2355"/>
      <c r="F62" s="2355"/>
      <c r="G62" s="2354"/>
      <c r="H62" s="1439"/>
      <c r="I62" s="1439"/>
      <c r="J62" s="1439"/>
      <c r="K62" s="1439"/>
      <c r="L62" s="1439"/>
      <c r="M62" s="1442"/>
      <c r="N62" s="1443"/>
      <c r="O62" s="1443"/>
      <c r="P62" s="416"/>
      <c r="Q62" s="1381"/>
      <c r="R62" s="1382"/>
      <c r="S62" s="1381"/>
      <c r="T62" s="1381"/>
      <c r="U62" s="1387"/>
      <c r="V62" s="1390" t="s">
        <v>412</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30" customFormat="1" customHeight="1" ht="0">
      <c r="A63" s="1440" t="s">
        <v>174</v>
      </c>
      <c r="B63" s="1440" t="s">
        <v>175</v>
      </c>
      <c r="C63" s="1439"/>
      <c r="D63" s="1439"/>
      <c r="E63" s="2355"/>
      <c r="F63" s="2354"/>
      <c r="G63" s="1439"/>
      <c r="H63" s="1439"/>
      <c r="I63" s="1439"/>
      <c r="J63" s="1439"/>
      <c r="K63" s="1439"/>
      <c r="L63" s="1439"/>
      <c r="M63" s="1442"/>
      <c r="N63" s="1444"/>
      <c r="O63" s="1444"/>
      <c r="P63" s="416"/>
      <c r="Q63" s="1381"/>
      <c r="R63" s="1382"/>
      <c r="S63" s="1381"/>
      <c r="T63" s="1381"/>
      <c r="U63" s="1387"/>
      <c r="V63" s="1390" t="s">
        <v>413</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30" customFormat="1" customHeight="1" ht="0">
      <c r="A64" s="1440" t="s">
        <v>174</v>
      </c>
      <c r="B64" s="1440"/>
      <c r="C64" s="1440"/>
      <c r="D64" s="1440"/>
      <c r="E64" s="2354"/>
      <c r="F64" s="1440"/>
      <c r="G64" s="1440"/>
      <c r="H64" s="1440"/>
      <c r="I64" s="1440"/>
      <c r="J64" s="1440"/>
      <c r="K64" s="1440"/>
      <c r="L64" s="1440"/>
      <c r="M64" s="1446"/>
      <c r="N64" s="1444"/>
      <c r="O64" s="1444"/>
      <c r="P64" s="416"/>
      <c r="Q64" s="445"/>
      <c r="R64" s="1409"/>
      <c r="S64" s="445"/>
      <c r="T64" s="445"/>
      <c r="U64" s="1387"/>
      <c r="V64" s="1390" t="s">
        <v>414</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30"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446</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81</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F57267-0118-0E38-998F-C7EDB6CE2A6C}" mc:Ignorable="x14ac xr xr2 xr3">
  <sheetPr>
    <tabColor rgb="FFCCCCFF"/>
  </sheetPr>
  <dimension ref="A1:Q79"/>
  <sheetViews>
    <sheetView topLeftCell="C1" showGridLines="0" zoomScale="90" workbookViewId="0">
      <selection activeCell="F15" sqref="F15"/>
    </sheetView>
  </sheetViews>
  <sheetFormatPr defaultColWidth="9.140625" customHeight="1" defaultRowHeight="11.25"/>
  <cols>
    <col min="1" max="1" style="2841" width="10.7109375" hidden="1" customWidth="1"/>
    <col min="2" max="2" style="2855" width="10.7109375" hidden="1" customWidth="1"/>
    <col min="3" max="3" style="2854" width="3.00390625" customWidth="1"/>
    <col min="4" max="4" style="4521" width="1.00390625" customWidth="1"/>
    <col min="5" max="6" style="4521" width="55.00390625" customWidth="1"/>
    <col min="7" max="7" style="5185" width="1.00390625" customWidth="1"/>
    <col min="8" max="8" style="4521" width="18.00390625" hidden="1" customWidth="1"/>
    <col min="9" max="9" style="2830" width="59.00390625" customWidth="1"/>
    <col min="10" max="10" style="4470" width="52.140625" hidden="1" customWidth="1"/>
    <col min="11" max="11" style="4521" width="8.00390625" customWidth="1"/>
    <col min="12" max="12" style="4521" width="77.00390625" customWidth="1"/>
    <col min="13" max="16" style="4521" width="8.00390625" customWidth="1"/>
    <col min="17" max="17" style="4521" width="12.00390625" hidden="1" customWidth="1"/>
  </cols>
  <sheetData>
    <row s="3938" customFormat="1" customHeight="1" ht="3">
      <c r="A1" s="848"/>
      <c r="B1" s="306"/>
      <c r="F1" s="307" t="s">
        <v>13</v>
      </c>
      <c r="G1" s="476"/>
      <c r="H1" s="136"/>
      <c r="I1" s="476"/>
      <c r="J1" s="936"/>
      <c r="Q1" s="307" t="s">
        <v>14</v>
      </c>
    </row>
    <row s="4765" customFormat="1" customHeight="1" ht="14.25">
      <c r="A2" s="848"/>
      <c r="B2" s="163"/>
      <c r="E2" s="1805" t="str">
        <f>code</f>
        <v>Код отчёта: PP108.OPEN.INFO.QUARTER.COLDVSNA.EIAS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7" customFormat="1" customHeight="1" ht="6.3">
      <c r="A4" s="849"/>
      <c r="B4" s="297"/>
      <c r="C4" s="298"/>
      <c r="D4" s="299"/>
      <c r="E4" s="308"/>
      <c r="F4" s="309"/>
      <c r="G4" s="836"/>
      <c r="H4" s="474"/>
      <c r="I4" s="476"/>
      <c r="J4" s="939"/>
      <c r="Q4" s="301">
        <v>6</v>
      </c>
    </row>
    <row customHeight="1" ht="39.75">
      <c r="D5" s="140"/>
      <c r="E5" s="2160"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61"/>
      <c r="G5" s="837"/>
      <c r="J5" s="940"/>
      <c r="Q5" s="139">
        <v>38</v>
      </c>
    </row>
    <row s="3337"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7" customFormat="1" customHeight="1" ht="6.3">
      <c r="A8" s="850"/>
      <c r="B8" s="297"/>
      <c r="C8" s="298"/>
      <c r="D8" s="304"/>
      <c r="E8" s="302"/>
      <c r="F8" s="305"/>
      <c r="G8" s="142"/>
      <c r="H8" s="474"/>
      <c r="I8" s="476"/>
      <c r="J8" s="942"/>
      <c r="Q8" s="301">
        <v>6</v>
      </c>
    </row>
    <row s="4521"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7" customFormat="1" customHeight="1" ht="24" hidden="1">
      <c r="A10" s="850"/>
      <c r="B10" s="491"/>
      <c r="C10" s="492"/>
      <c r="D10" s="304"/>
      <c r="E10" s="1230" t="s">
        <v>18</v>
      </c>
      <c r="F10" s="2131" t="s">
        <v>19</v>
      </c>
      <c r="G10" s="142"/>
      <c r="H10" s="474"/>
      <c r="I10" s="476"/>
      <c r="J10" s="942"/>
      <c r="Q10" s="495">
        <v>24</v>
      </c>
    </row>
    <row customHeight="1" ht="22.5" hidden="1">
      <c r="A11" s="2163" t="s">
        <v>20</v>
      </c>
      <c r="D11" s="140"/>
      <c r="E11" s="1230" t="s">
        <v>21</v>
      </c>
      <c r="F11" s="1797" t="s">
        <v>22</v>
      </c>
      <c r="G11" s="142"/>
      <c r="H11" s="838" t="s">
        <v>23</v>
      </c>
      <c r="J11" s="941" t="s">
        <v>24</v>
      </c>
      <c r="Q11" s="139">
        <v>0</v>
      </c>
    </row>
    <row customHeight="1" ht="22.5" hidden="1">
      <c r="A12" s="2163"/>
      <c r="D12" s="140"/>
      <c r="E12" s="1230" t="s">
        <v>25</v>
      </c>
      <c r="F12" s="1797"/>
      <c r="G12" s="138"/>
      <c r="J12" s="941" t="s">
        <v>26</v>
      </c>
      <c r="Q12" s="139">
        <v>0</v>
      </c>
    </row>
    <row s="4521" customFormat="1" customHeight="1" ht="22.5" hidden="1">
      <c r="A13" s="853" t="s">
        <v>27</v>
      </c>
      <c r="B13" s="163"/>
      <c r="C13" s="473"/>
      <c r="D13" s="475"/>
      <c r="E13" s="1840" t="s">
        <v>28</v>
      </c>
      <c r="F13" s="1797" t="s">
        <v>22</v>
      </c>
      <c r="G13" s="142"/>
      <c r="H13" s="835"/>
      <c r="I13" s="476"/>
      <c r="J13" s="1841" t="s">
        <v>29</v>
      </c>
      <c r="Q13" s="474">
        <v>0</v>
      </c>
    </row>
    <row s="4521" customFormat="1" customHeight="1" ht="27">
      <c r="A14" s="853" t="s">
        <v>30</v>
      </c>
      <c r="B14" s="163"/>
      <c r="C14" s="473"/>
      <c r="D14" s="475"/>
      <c r="E14" s="1230" t="s">
        <v>31</v>
      </c>
      <c r="F14" s="4493">
        <v>2025</v>
      </c>
      <c r="G14" s="142"/>
      <c r="H14" s="835"/>
      <c r="I14" s="476"/>
      <c r="J14" s="941" t="s">
        <v>32</v>
      </c>
      <c r="Q14" s="474">
        <v>0</v>
      </c>
    </row>
    <row s="4521" customFormat="1" customHeight="1" ht="19.5">
      <c r="A15" s="853" t="s">
        <v>33</v>
      </c>
      <c r="B15" s="163"/>
      <c r="C15" s="473"/>
      <c r="D15" s="475"/>
      <c r="E15" s="1230" t="s">
        <v>34</v>
      </c>
      <c r="F15" s="4493" t="s">
        <v>35</v>
      </c>
      <c r="G15" s="142"/>
      <c r="H15" s="835"/>
      <c r="I15" s="476"/>
      <c r="J15" s="941" t="s">
        <v>36</v>
      </c>
      <c r="Q15" s="474">
        <v>0</v>
      </c>
    </row>
    <row s="3337" customFormat="1" customHeight="1" ht="6.3">
      <c r="A16" s="850"/>
      <c r="B16" s="297"/>
      <c r="C16" s="298"/>
      <c r="D16" s="304"/>
      <c r="E16" s="302"/>
      <c r="F16" s="305"/>
      <c r="G16" s="142"/>
      <c r="H16" s="474"/>
      <c r="I16" s="476"/>
      <c r="J16" s="939"/>
      <c r="Q16" s="301">
        <v>6</v>
      </c>
    </row>
    <row customHeight="1" ht="21">
      <c r="D17" s="140"/>
      <c r="E17" s="456" t="s">
        <v>37</v>
      </c>
      <c r="F17" s="281" t="s">
        <v>38</v>
      </c>
      <c r="G17" s="138"/>
      <c r="H17" s="838" t="s">
        <v>23</v>
      </c>
      <c r="Q17" s="139">
        <v>20</v>
      </c>
    </row>
    <row customHeight="1" ht="25.5" hidden="1">
      <c r="D18" s="140"/>
      <c r="E18" s="1840" t="s">
        <v>39</v>
      </c>
      <c r="F18" s="1798"/>
      <c r="G18" s="138"/>
      <c r="I18" s="839"/>
      <c r="J18" s="2162" t="s">
        <v>40</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hidden="1">
      <c r="D20" s="140"/>
      <c r="E20" s="141"/>
      <c r="F20" s="335" t="str">
        <f>"Первичное "&amp;IF(TEMPLATE_GROUP="P","установление тарифов","предложение по тарифам")</f>
        <v>Первичное предложение по тарифам</v>
      </c>
      <c r="G20" s="138"/>
      <c r="I20" s="459"/>
      <c r="J20" s="940" t="s">
        <v>41</v>
      </c>
      <c r="Q20" s="139">
        <v>0</v>
      </c>
    </row>
    <row customHeight="1" ht="19.5" hidden="1">
      <c r="D21" s="140"/>
      <c r="E21" s="456" t="str">
        <f>"Дата "&amp;IF(TEMPLATE_GROUP="P","документа","подачи заявления")&amp;" об утверждении тарифов"</f>
        <v>Дата подачи заявления об утверждении тарифов</v>
      </c>
      <c r="F21" s="1797"/>
      <c r="G21" s="138"/>
      <c r="I21" s="840"/>
      <c r="Q21" s="139">
        <v>0</v>
      </c>
    </row>
    <row customHeight="1" ht="19.5" hidden="1">
      <c r="D22" s="140"/>
      <c r="E22" s="456" t="str">
        <f>"Номер "&amp;IF(TEMPLATE_GROUP="P","документа","подачи заявления")&amp;" об утверждении тарифов"</f>
        <v>Номер подачи заявления об утверждении тарифов</v>
      </c>
      <c r="F22" s="281"/>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7"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7" customFormat="1" customHeight="1" ht="11.549999999999999">
      <c r="A35" s="850"/>
      <c r="B35" s="297"/>
      <c r="C35" s="298"/>
      <c r="D35" s="304"/>
      <c r="E35" s="302"/>
      <c r="F35" s="305"/>
      <c r="G35" s="142"/>
      <c r="H35" s="474"/>
      <c r="I35" s="476"/>
      <c r="J35" s="939"/>
      <c r="Q35" s="301">
        <v>11</v>
      </c>
    </row>
    <row customHeight="1" ht="19.5" hidden="1">
      <c r="A36" s="944"/>
      <c r="D36" s="144"/>
      <c r="E36" s="456" t="s">
        <v>52</v>
      </c>
      <c r="F36" s="413"/>
      <c r="G36" s="142"/>
      <c r="Q36" s="139">
        <v>0</v>
      </c>
    </row>
    <row customHeight="1" ht="21">
      <c r="A37" s="944"/>
      <c r="D37" s="144"/>
      <c r="E37" s="456" t="s">
        <v>53</v>
      </c>
      <c r="F37" s="2819" t="s">
        <v>54</v>
      </c>
      <c r="G37" s="142"/>
      <c r="Q37" s="139">
        <v>20</v>
      </c>
    </row>
    <row s="3337" customFormat="1" customHeight="1" ht="6.3">
      <c r="A38" s="850"/>
      <c r="B38" s="297"/>
      <c r="C38" s="298"/>
      <c r="D38" s="299"/>
      <c r="E38" s="300"/>
      <c r="F38" s="1118"/>
      <c r="G38" s="138"/>
      <c r="H38" s="474"/>
      <c r="I38" s="476"/>
      <c r="J38" s="941"/>
      <c r="Q38" s="301">
        <v>6</v>
      </c>
    </row>
    <row customHeight="1" ht="36.75">
      <c r="A39" s="850"/>
      <c r="D39" s="140"/>
      <c r="E39" s="456" t="s">
        <v>55</v>
      </c>
      <c r="F39" s="775" t="s">
        <v>19</v>
      </c>
      <c r="G39" s="138"/>
      <c r="H39" s="838" t="s">
        <v>23</v>
      </c>
      <c r="Q39" s="139">
        <v>35</v>
      </c>
    </row>
    <row s="3337" customFormat="1" customHeight="1" ht="6" hidden="1">
      <c r="A40" s="849"/>
      <c r="B40" s="491"/>
      <c r="C40" s="492"/>
      <c r="D40" s="493"/>
      <c r="E40" s="494"/>
      <c r="F40" s="1118"/>
      <c r="G40" s="138"/>
      <c r="H40" s="474"/>
      <c r="I40" s="476"/>
      <c r="J40" s="941"/>
      <c r="Q40" s="495">
        <v>6</v>
      </c>
    </row>
    <row s="4521" customFormat="1" customHeight="1" ht="26.25" hidden="1">
      <c r="A41" s="853" t="s">
        <v>27</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5" t="s">
        <v>19</v>
      </c>
      <c r="G41" s="138"/>
      <c r="I41" s="476"/>
      <c r="J41" s="941"/>
      <c r="Q41" s="474">
        <v>0</v>
      </c>
    </row>
    <row s="3337" customFormat="1" customHeight="1" ht="6" hidden="1">
      <c r="A42" s="849"/>
      <c r="B42" s="491"/>
      <c r="C42" s="492"/>
      <c r="D42" s="493"/>
      <c r="E42" s="494"/>
      <c r="F42" s="1118"/>
      <c r="G42" s="138"/>
      <c r="H42" s="474"/>
      <c r="I42" s="476"/>
      <c r="J42" s="939"/>
      <c r="Q42" s="495">
        <v>0</v>
      </c>
    </row>
    <row s="4521" customFormat="1" customHeight="1" ht="27" hidden="1">
      <c r="A43" s="849"/>
      <c r="B43" s="478"/>
      <c r="C43" s="473"/>
      <c r="D43" s="475"/>
      <c r="E43" s="456" t="s">
        <v>56</v>
      </c>
      <c r="F43" s="775" t="s">
        <v>19</v>
      </c>
      <c r="G43" s="138"/>
      <c r="I43" s="476"/>
      <c r="J43" s="941"/>
      <c r="Q43" s="474">
        <v>0</v>
      </c>
    </row>
    <row s="4521" customFormat="1" customHeight="1" ht="27" hidden="1">
      <c r="A44" s="849"/>
      <c r="B44" s="478"/>
      <c r="C44" s="473"/>
      <c r="D44" s="475"/>
      <c r="E44" s="1230" t="s">
        <v>57</v>
      </c>
      <c r="F44" s="1953"/>
      <c r="G44" s="138"/>
      <c r="I44" s="476"/>
      <c r="J44" s="941"/>
      <c r="Q44" s="474">
        <v>0</v>
      </c>
    </row>
    <row s="3337" customFormat="1" customHeight="1" ht="6" hidden="1">
      <c r="A45" s="849"/>
      <c r="B45" s="491"/>
      <c r="C45" s="492"/>
      <c r="D45" s="493"/>
      <c r="E45" s="494"/>
      <c r="F45" s="1118"/>
      <c r="G45" s="138"/>
      <c r="H45" s="474"/>
      <c r="I45" s="476"/>
      <c r="J45" s="941"/>
      <c r="Q45" s="495">
        <v>0</v>
      </c>
    </row>
    <row s="3337" customFormat="1" customHeight="1" ht="24.75" hidden="1">
      <c r="A46" s="849"/>
      <c r="B46" s="491"/>
      <c r="C46" s="492"/>
      <c r="D46" s="493"/>
      <c r="E46" s="1230" t="s">
        <v>58</v>
      </c>
      <c r="F46" s="775" t="s">
        <v>19</v>
      </c>
      <c r="G46" s="138"/>
      <c r="H46" s="474"/>
      <c r="I46" s="476"/>
      <c r="J46" s="941"/>
      <c r="Q46" s="495">
        <v>0</v>
      </c>
    </row>
    <row s="4521" customFormat="1" customHeight="1" ht="24.75" hidden="1">
      <c r="A47" s="849"/>
      <c r="B47" s="478"/>
      <c r="C47" s="473"/>
      <c r="D47" s="475"/>
      <c r="E47" s="1230" t="s">
        <v>59</v>
      </c>
      <c r="F47" s="775" t="s">
        <v>19</v>
      </c>
      <c r="G47" s="138"/>
      <c r="I47" s="476"/>
      <c r="J47" s="941"/>
      <c r="Q47" s="474">
        <v>0</v>
      </c>
    </row>
    <row s="3337"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5"/>
      <c r="G49" s="138"/>
      <c r="Q49" s="139">
        <v>0</v>
      </c>
    </row>
    <row s="3337" customFormat="1" customHeight="1" ht="6" hidden="1">
      <c r="A50" s="850"/>
      <c r="B50" s="491"/>
      <c r="C50" s="492"/>
      <c r="D50" s="304"/>
      <c r="E50" s="302"/>
      <c r="F50" s="305"/>
      <c r="G50" s="142"/>
      <c r="H50" s="474"/>
      <c r="I50" s="476"/>
      <c r="J50" s="941"/>
      <c r="Q50" s="495">
        <v>0</v>
      </c>
    </row>
    <row s="4521" customFormat="1" customHeight="1" ht="28.5" hidden="1">
      <c r="A51" s="851"/>
      <c r="B51" s="478"/>
      <c r="C51" s="595"/>
      <c r="D51" s="596"/>
      <c r="E51" s="456" t="s">
        <v>60</v>
      </c>
      <c r="F51" s="775" t="s">
        <v>19</v>
      </c>
      <c r="G51" s="597"/>
      <c r="I51" s="599"/>
      <c r="J51" s="943"/>
      <c r="P51" s="600"/>
      <c r="Q51" s="598">
        <v>0</v>
      </c>
    </row>
    <row s="3337" customFormat="1" customHeight="1" ht="6" hidden="1">
      <c r="A52" s="850"/>
      <c r="B52" s="491"/>
      <c r="C52" s="492"/>
      <c r="D52" s="304"/>
      <c r="E52" s="302"/>
      <c r="F52" s="305"/>
      <c r="G52" s="142"/>
      <c r="H52" s="474"/>
      <c r="I52" s="476"/>
      <c r="J52" s="939"/>
      <c r="Q52" s="495">
        <v>0</v>
      </c>
    </row>
    <row s="4521" customFormat="1" customHeight="1" ht="27" hidden="1">
      <c r="A53" s="851"/>
      <c r="B53" s="478"/>
      <c r="C53" s="595"/>
      <c r="D53" s="596"/>
      <c r="E53" s="456" t="s">
        <v>61</v>
      </c>
      <c r="F53" s="1113" t="s">
        <v>19</v>
      </c>
      <c r="G53" s="597"/>
      <c r="I53" s="599"/>
      <c r="J53" s="943"/>
      <c r="P53" s="600"/>
      <c r="Q53" s="598">
        <v>0</v>
      </c>
    </row>
    <row s="4521" customFormat="1" customHeight="1" ht="27" hidden="1">
      <c r="A54" s="851"/>
      <c r="B54" s="478"/>
      <c r="C54" s="595"/>
      <c r="D54" s="596"/>
      <c r="E54" s="456" t="s">
        <v>62</v>
      </c>
      <c r="F54" s="1839"/>
      <c r="G54" s="597"/>
      <c r="I54" s="599"/>
      <c r="J54" s="943"/>
      <c r="P54" s="600"/>
      <c r="Q54" s="598">
        <v>0</v>
      </c>
    </row>
    <row s="3337" customFormat="1" customHeight="1" ht="6" hidden="1">
      <c r="A55" s="850"/>
      <c r="B55" s="491"/>
      <c r="C55" s="492"/>
      <c r="D55" s="304"/>
      <c r="E55" s="302"/>
      <c r="F55" s="305"/>
      <c r="G55" s="142"/>
      <c r="H55" s="474"/>
      <c r="I55" s="476"/>
      <c r="J55" s="939"/>
      <c r="Q55" s="495">
        <v>0</v>
      </c>
    </row>
    <row s="4521" customFormat="1" customHeight="1" ht="25.5" hidden="1">
      <c r="A56" s="851"/>
      <c r="B56" s="478"/>
      <c r="C56" s="595"/>
      <c r="D56" s="596"/>
      <c r="E56" s="456" t="s">
        <v>63</v>
      </c>
      <c r="F56" s="1113" t="s">
        <v>19</v>
      </c>
      <c r="G56" s="597"/>
      <c r="I56" s="599"/>
      <c r="J56" s="943"/>
      <c r="P56" s="600"/>
      <c r="Q56" s="598">
        <v>0</v>
      </c>
    </row>
    <row s="3337" customFormat="1" customHeight="1" ht="6" hidden="1">
      <c r="A57" s="850"/>
      <c r="B57" s="491"/>
      <c r="C57" s="492"/>
      <c r="D57" s="304"/>
      <c r="E57" s="302"/>
      <c r="F57" s="305"/>
      <c r="G57" s="142"/>
      <c r="H57" s="474"/>
      <c r="I57" s="476"/>
      <c r="J57" s="939"/>
      <c r="Q57" s="495">
        <v>0</v>
      </c>
    </row>
    <row s="4521" customFormat="1" customHeight="1" ht="15" hidden="1">
      <c r="A58" s="851"/>
      <c r="B58" s="478"/>
      <c r="C58" s="595"/>
      <c r="D58" s="596"/>
      <c r="E58" s="456" t="s">
        <v>64</v>
      </c>
      <c r="F58" s="1113" t="s">
        <v>65</v>
      </c>
      <c r="G58" s="597"/>
      <c r="I58" s="599"/>
      <c r="J58" s="943"/>
      <c r="P58" s="600"/>
      <c r="Q58" s="598">
        <v>0</v>
      </c>
    </row>
    <row s="4521"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4"/>
      <c r="G59" s="597"/>
      <c r="I59" s="599"/>
      <c r="J59" s="943"/>
      <c r="P59" s="600"/>
      <c r="Q59" s="598">
        <v>0</v>
      </c>
    </row>
    <row s="4521" customFormat="1" customHeight="1" ht="15" hidden="1">
      <c r="A60" s="851"/>
      <c r="B60" s="478"/>
      <c r="C60" s="595"/>
      <c r="D60" s="596"/>
      <c r="E60" s="1230" t="s">
        <v>66</v>
      </c>
      <c r="F60" s="1216"/>
      <c r="G60" s="597"/>
      <c r="I60" s="599"/>
      <c r="J60" s="943"/>
      <c r="P60" s="600"/>
      <c r="Q60" s="598">
        <v>0</v>
      </c>
    </row>
    <row s="3337" customFormat="1" customHeight="1" ht="6" hidden="1">
      <c r="A61" s="850"/>
      <c r="B61" s="491"/>
      <c r="C61" s="492"/>
      <c r="D61" s="493"/>
      <c r="E61" s="494"/>
      <c r="F61" s="1118"/>
      <c r="G61" s="138"/>
      <c r="H61" s="474"/>
      <c r="I61" s="476"/>
      <c r="J61" s="941"/>
      <c r="Q61" s="495">
        <v>0</v>
      </c>
    </row>
    <row s="4521" customFormat="1" customHeight="1" ht="33.75" hidden="1">
      <c r="A62" s="850"/>
      <c r="B62" s="163"/>
      <c r="C62" s="473"/>
      <c r="D62" s="475"/>
      <c r="E62" s="1230" t="s">
        <v>67</v>
      </c>
      <c r="F62" s="1736" t="s">
        <v>65</v>
      </c>
      <c r="G62" s="138"/>
      <c r="H62" s="838" t="s">
        <v>23</v>
      </c>
      <c r="I62" s="476"/>
      <c r="J62" s="941"/>
      <c r="Q62" s="474">
        <v>0</v>
      </c>
    </row>
    <row s="3337" customFormat="1" customHeight="1" ht="6.3">
      <c r="A63" s="850"/>
      <c r="B63" s="297"/>
      <c r="C63" s="298"/>
      <c r="D63" s="304"/>
      <c r="E63" s="302"/>
      <c r="F63" s="305"/>
      <c r="G63" s="142"/>
      <c r="H63" s="474"/>
      <c r="I63" s="476"/>
      <c r="J63" s="939"/>
      <c r="Q63" s="301">
        <v>6</v>
      </c>
    </row>
    <row customHeight="1" ht="21">
      <c r="A64" s="852"/>
      <c r="B64" s="164"/>
      <c r="D64" s="147"/>
      <c r="E64" s="456" t="s">
        <v>68</v>
      </c>
      <c r="F64" s="281" t="s">
        <v>69</v>
      </c>
      <c r="G64" s="142"/>
      <c r="Q64" s="139">
        <v>20</v>
      </c>
    </row>
    <row customHeight="1" ht="21">
      <c r="A65" s="852"/>
      <c r="B65" s="164"/>
      <c r="D65" s="147"/>
      <c r="E65" s="456" t="s">
        <v>70</v>
      </c>
      <c r="F65" s="281" t="s">
        <v>71</v>
      </c>
      <c r="G65" s="142"/>
      <c r="Q65" s="139">
        <v>20</v>
      </c>
    </row>
    <row customHeight="1" ht="36.75">
      <c r="D66" s="140"/>
      <c r="E66" s="458" t="s">
        <v>72</v>
      </c>
      <c r="F66" s="1119"/>
      <c r="G66" s="138"/>
      <c r="Q66" s="139">
        <v>35</v>
      </c>
    </row>
    <row customHeight="1" ht="21">
      <c r="A67" s="852"/>
      <c r="D67" s="475"/>
      <c r="E67" s="456" t="s">
        <v>73</v>
      </c>
      <c r="F67" s="336" t="s">
        <v>74</v>
      </c>
      <c r="G67" s="142"/>
      <c r="Q67" s="139">
        <v>20</v>
      </c>
    </row>
    <row customHeight="1" ht="21">
      <c r="A68" s="852"/>
      <c r="B68" s="164"/>
      <c r="D68" s="147"/>
      <c r="E68" s="456" t="s">
        <v>75</v>
      </c>
      <c r="F68" s="336" t="s">
        <v>76</v>
      </c>
      <c r="G68" s="142"/>
      <c r="Q68" s="139">
        <v>20</v>
      </c>
    </row>
    <row customHeight="1" ht="21">
      <c r="A69" s="852"/>
      <c r="B69" s="164"/>
      <c r="D69" s="147"/>
      <c r="E69" s="456" t="s">
        <v>77</v>
      </c>
      <c r="F69" s="336" t="s">
        <v>78</v>
      </c>
      <c r="G69" s="142"/>
      <c r="Q69" s="139">
        <v>20</v>
      </c>
    </row>
    <row customHeight="1" ht="21">
      <c r="D70" s="475"/>
      <c r="E70" s="456" t="s">
        <v>79</v>
      </c>
      <c r="F70" s="2847" t="s">
        <v>80</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81</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49392E8-C936-D8CA-7138-D060AA647DE8}"/>
    <hyperlink ref="H17" location="Титульный!H9" display="Как заполнить?" tooltip="Помощь по работе с полями отчётной формы" xr:uid="{5DCDDBF1-A6E8-EE48-0068-A90A6FED2418}"/>
    <hyperlink ref="H39" location="Титульный!H9" display="Как заполнить?" tooltip="Помощь по работе с полями отчётной формы" xr:uid="{CC30AAA8-6108-4068-B0F8-8C416956EA18}"/>
    <hyperlink ref="H62" location="Титульный!H9" display="Как заполнить?" tooltip="Помощь по работе с полями отчётной формы" xr:uid="{78CBB938-A2B8-6078-2F48-F0637E119068}"/>
    <hyperlink ref="F70" r:id="rId4" xr:uid="{64E22AF8-3C68-96D8-96BC-F4B55C1D6F4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851B8-299C-2348-226B-3BA594543D7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00390625" customWidth="1"/>
    <col min="17" max="17" style="3520" width="3.00390625" customWidth="1"/>
    <col min="18" max="18" style="4491" width="3.00390625" customWidth="1"/>
    <col min="19" max="19" style="5178" width="12.00390625" customWidth="1"/>
    <col min="20" max="20" style="4521" width="31.00390625" customWidth="1"/>
    <col min="21" max="21" style="4521" width="0.140625" customWidth="1"/>
    <col min="22" max="23" style="4521" width="21.7109375" hidden="1" customWidth="1"/>
    <col min="24" max="24" style="4521" width="11.7109375" hidden="1" customWidth="1"/>
    <col min="25" max="25" style="4521" width="3.7109375" hidden="1" customWidth="1"/>
    <col min="26" max="26" style="4521" width="11.7109375" hidden="1" customWidth="1"/>
    <col min="27" max="27" style="4521" width="8.57421875" hidden="1" customWidth="1"/>
    <col min="28" max="28" style="4521" width="5.421875" customWidth="1"/>
    <col min="29" max="30" style="4521" width="3.00390625" customWidth="1"/>
    <col min="31" max="31" style="4521" width="24.00390625" customWidth="1"/>
    <col min="32" max="32" style="4521" width="3.7109375" customWidth="1"/>
    <col min="33" max="34" style="4521" width="3.00390625" customWidth="1"/>
    <col min="35" max="35" style="4521" width="24.00390625" customWidth="1"/>
    <col min="36" max="36" style="4521" width="3.7109375" customWidth="1"/>
    <col min="37" max="38" style="4521" width="3.00390625" customWidth="1"/>
    <col min="39" max="39" style="4521" width="18.00390625" customWidth="1"/>
    <col min="40" max="41" style="4521" width="21.00390625" customWidth="1"/>
    <col min="42" max="42" style="4521" width="11.00390625" customWidth="1"/>
    <col min="43" max="43" style="4521" width="3.7109375" customWidth="1"/>
    <col min="44" max="44" style="4521" width="11.00390625" customWidth="1"/>
    <col min="45" max="45" style="4521" width="8.57421875" hidden="1" customWidth="1"/>
    <col min="46" max="46" style="4521" width="4.00390625" customWidth="1"/>
    <col min="47" max="47" style="4521" width="115.00390625" customWidth="1"/>
    <col min="48" max="52" style="4030" width="10.00390625" customWidth="1"/>
    <col min="53" max="53" style="4521"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123</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394</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395</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396</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397</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398</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399</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400</v>
      </c>
      <c r="AW5" s="565"/>
      <c r="AX5" s="565" t="str">
        <f>IF(T5="","",T5)</f>
        <v>Источник тепловой энергии  </v>
      </c>
      <c r="AY5" s="565"/>
      <c r="AZ5" s="565"/>
      <c r="BA5" s="1220">
        <v>0</v>
      </c>
    </row>
    <row s="4030" customFormat="1" customHeight="1" ht="0.75" hidden="1">
      <c r="A6" s="1408"/>
      <c r="B6" s="1408"/>
      <c r="C6" s="1408"/>
      <c r="D6" s="1408"/>
      <c r="E6" s="2324"/>
      <c r="F6" s="2324"/>
      <c r="G6" s="2324"/>
      <c r="H6" s="2324"/>
      <c r="I6" s="2321">
        <f>S5&amp;".1"</f>
      </c>
      <c r="J6" s="1408"/>
      <c r="K6" s="1408"/>
      <c r="L6" s="1411" t="s">
        <v>401</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30"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65</v>
      </c>
      <c r="Z8" s="2330"/>
      <c r="AA8" s="2172" t="s">
        <v>65</v>
      </c>
      <c r="AB8" s="2172" t="s">
        <v>19</v>
      </c>
      <c r="AC8" s="2391"/>
      <c r="AD8" s="2270">
        <v>1</v>
      </c>
      <c r="AE8" s="2392"/>
      <c r="AF8" s="2172" t="s">
        <v>19</v>
      </c>
      <c r="AG8" s="2391"/>
      <c r="AH8" s="2270">
        <v>1</v>
      </c>
      <c r="AI8" s="2392"/>
      <c r="AJ8" s="2172" t="s">
        <v>19</v>
      </c>
      <c r="AK8" s="376"/>
      <c r="AL8" s="1402">
        <v>1</v>
      </c>
      <c r="AM8" s="1463"/>
      <c r="AN8" s="816"/>
      <c r="AO8" s="1322"/>
      <c r="AP8" s="1799"/>
      <c r="AQ8" s="1524" t="s">
        <v>65</v>
      </c>
      <c r="AR8" s="1799"/>
      <c r="AS8" s="1524" t="s">
        <v>65</v>
      </c>
      <c r="AT8" s="1413"/>
      <c r="AU8" s="2318" t="s">
        <v>462</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463</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464</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465</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466</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30"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30"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30"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412</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30"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413</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30"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414</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65</v>
      </c>
      <c r="AR19" s="1801"/>
      <c r="AS19" s="1525" t="s">
        <v>65</v>
      </c>
      <c r="BA19" s="1220">
        <v>0</v>
      </c>
    </row>
    <row customHeight="1" ht="14.25" hidden="1">
      <c r="AV20" s="561"/>
      <c r="AW20" s="561"/>
      <c r="AX20" s="561"/>
      <c r="AY20" s="561"/>
      <c r="AZ20" s="561"/>
      <c r="BA20" s="1220">
        <v>0</v>
      </c>
    </row>
    <row customHeight="1" ht="14.25" hidden="1">
      <c r="O21" s="1432" t="s">
        <v>415</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3" customFormat="1" customHeight="1" ht="14.25" hidden="1">
      <c r="M23" s="1573"/>
      <c r="N23" s="1573"/>
      <c r="O23" s="1574" t="s">
        <v>416</v>
      </c>
      <c r="P23" s="1573"/>
      <c r="Q23" s="1575"/>
      <c r="R23" s="1575"/>
      <c r="Y23" s="1572" t="s">
        <v>418</v>
      </c>
      <c r="AA23" s="1572" t="s">
        <v>419</v>
      </c>
      <c r="AB23" s="1572" t="s">
        <v>467</v>
      </c>
      <c r="AE23" s="1572" t="s">
        <v>468</v>
      </c>
      <c r="AF23" s="1572" t="s">
        <v>467</v>
      </c>
      <c r="AI23" s="1572" t="s">
        <v>469</v>
      </c>
      <c r="AJ23" s="1572" t="s">
        <v>467</v>
      </c>
      <c r="AM23" s="1572" t="s">
        <v>470</v>
      </c>
      <c r="AQ23" s="1572" t="s">
        <v>418</v>
      </c>
      <c r="AS23" s="1572" t="s">
        <v>419</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МУП "ЖКХ Миллеровского района"</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4"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4"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421</v>
      </c>
      <c r="T31" s="2315"/>
      <c r="U31" s="1437"/>
      <c r="V31" s="2329" t="str">
        <f>IF(TITLE_DATE_PR_CHANGE="",IF(TITLE_DATE_PR="","",TITLE_DATE_PR),TITLE_DATE_PR_CHANGE)</f>
        <v/>
      </c>
      <c r="W31" s="2329"/>
      <c r="X31" s="2329"/>
      <c r="Y31" s="2329"/>
      <c r="Z31" s="2329"/>
      <c r="AA31" s="391"/>
      <c r="AB31" s="2329" t="str">
        <f>IF(TITLE_DATE_PR_CHANGE="",IF(TITLE_DATE_PR="","",TITLE_DATE_PR),TITLE_DATE_PR_CHANGE)</f>
        <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4"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422</v>
      </c>
      <c r="T32" s="2315"/>
      <c r="U32" s="1437"/>
      <c r="V32" s="2316" t="str">
        <f>IF(TITLE_NUMBER_PR_CHANGE="",IF(TITLE_NUMBER_PR="","",TITLE_NUMBER_PR),TITLE_NUMBER_PR_CHANGE)</f>
        <v/>
      </c>
      <c r="W32" s="2316"/>
      <c r="X32" s="2316"/>
      <c r="Y32" s="2316"/>
      <c r="Z32" s="2316"/>
      <c r="AA32" s="391"/>
      <c r="AB32" s="2316" t="str">
        <f>IF(TITLE_NUMBER_PR_CHANGE="",IF(TITLE_NUMBER_PR="","",TITLE_NUMBER_PR),TITLE_NUMBER_PR_CHANGE)</f>
        <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4"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4"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421</v>
      </c>
      <c r="T35" s="2315"/>
      <c r="U35" s="1437"/>
      <c r="V35" s="2329" t="str">
        <f>IF(TITLE_DATE_PR_CHANGE="",IF(TITLE_DATE_PR="","",TITLE_DATE_PR),TITLE_DATE_PR_CHANGE)</f>
        <v/>
      </c>
      <c r="W35" s="2329"/>
      <c r="X35" s="2329"/>
      <c r="Y35" s="2329"/>
      <c r="Z35" s="2329"/>
      <c r="AA35" s="391"/>
      <c r="AB35" s="2329" t="str">
        <f>IF(TITLE_DATE_PR_CHANGE="",IF(TITLE_DATE_PR="","",TITLE_DATE_PR),TITLE_DATE_PR_CHANGE)</f>
        <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4"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422</v>
      </c>
      <c r="T36" s="2315"/>
      <c r="U36" s="1437"/>
      <c r="V36" s="2316" t="str">
        <f>IF(TITLE_NUMBER_PR_CHANGE="",IF(TITLE_NUMBER_PR="","",TITLE_NUMBER_PR),TITLE_NUMBER_PR_CHANGE)</f>
        <v/>
      </c>
      <c r="W36" s="2316"/>
      <c r="X36" s="2316"/>
      <c r="Y36" s="2316"/>
      <c r="Z36" s="2316"/>
      <c r="AA36" s="391"/>
      <c r="AB36" s="2316" t="str">
        <f>IF(TITLE_NUMBER_PR_CHANGE="",IF(TITLE_NUMBER_PR="","",TITLE_NUMBER_PR),TITLE_NUMBER_PR_CHANGE)</f>
        <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4"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425</v>
      </c>
      <c r="AB37" s="391"/>
      <c r="AC37" s="391"/>
      <c r="AD37" s="391"/>
      <c r="AE37" s="391"/>
      <c r="AF37" s="391"/>
      <c r="AG37" s="391"/>
      <c r="AH37" s="391"/>
      <c r="AI37" s="391"/>
      <c r="AJ37" s="391"/>
      <c r="AK37" s="391"/>
      <c r="AL37" s="391"/>
      <c r="AM37" s="391"/>
      <c r="AN37" s="391"/>
      <c r="AO37" s="391"/>
      <c r="AP37" s="391"/>
      <c r="AQ37" s="391"/>
      <c r="AR37" s="391"/>
      <c r="AS37" s="343" t="s">
        <v>425</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298</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299</v>
      </c>
      <c r="BA39" s="1220">
        <v>14</v>
      </c>
    </row>
    <row customHeight="1" ht="14.699999999999998">
      <c r="Q40" s="356"/>
      <c r="R40" s="441"/>
      <c r="S40" s="2338" t="s">
        <v>87</v>
      </c>
      <c r="T40" s="2274" t="s">
        <v>471</v>
      </c>
      <c r="U40" s="366"/>
      <c r="V40" s="2340"/>
      <c r="W40" s="2340"/>
      <c r="X40" s="2340"/>
      <c r="Y40" s="2340"/>
      <c r="Z40" s="2341"/>
      <c r="AA40" s="2401" t="s">
        <v>428</v>
      </c>
      <c r="AB40" s="2393" t="s">
        <v>472</v>
      </c>
      <c r="AC40" s="2356"/>
      <c r="AD40" s="2356"/>
      <c r="AE40" s="2394"/>
      <c r="AF40" s="2356" t="s">
        <v>473</v>
      </c>
      <c r="AG40" s="2356"/>
      <c r="AH40" s="2356"/>
      <c r="AI40" s="2394"/>
      <c r="AJ40" s="2393" t="s">
        <v>474</v>
      </c>
      <c r="AK40" s="2356"/>
      <c r="AL40" s="2356"/>
      <c r="AM40" s="2394"/>
      <c r="AN40" s="2393" t="s">
        <v>427</v>
      </c>
      <c r="AO40" s="2356"/>
      <c r="AP40" s="2340"/>
      <c r="AQ40" s="2340"/>
      <c r="AR40" s="2341"/>
      <c r="AS40" s="2342" t="s">
        <v>428</v>
      </c>
      <c r="AT40" s="2345" t="s">
        <v>430</v>
      </c>
      <c r="AU40" s="2192"/>
      <c r="BA40" s="1220">
        <v>14</v>
      </c>
    </row>
    <row customHeight="1" ht="35.699999999999996">
      <c r="Q41" s="356"/>
      <c r="R41" s="441"/>
      <c r="S41" s="2338"/>
      <c r="T41" s="2274"/>
      <c r="U41" s="1096"/>
      <c r="V41" s="2192" t="s">
        <v>475</v>
      </c>
      <c r="W41" s="2192"/>
      <c r="X41" s="2359" t="s">
        <v>434</v>
      </c>
      <c r="Y41" s="2378"/>
      <c r="Z41" s="2379"/>
      <c r="AA41" s="2402"/>
      <c r="AB41" s="2395"/>
      <c r="AC41" s="2396"/>
      <c r="AD41" s="2396"/>
      <c r="AE41" s="2397"/>
      <c r="AF41" s="2396"/>
      <c r="AG41" s="2396"/>
      <c r="AH41" s="2396"/>
      <c r="AI41" s="2397"/>
      <c r="AJ41" s="2395"/>
      <c r="AK41" s="2396"/>
      <c r="AL41" s="2396"/>
      <c r="AM41" s="2396"/>
      <c r="AN41" s="2192" t="s">
        <v>475</v>
      </c>
      <c r="AO41" s="2192"/>
      <c r="AP41" s="2378" t="s">
        <v>434</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135</v>
      </c>
      <c r="C43" s="1435" t="s">
        <v>136</v>
      </c>
      <c r="D43" s="1435" t="s">
        <v>137</v>
      </c>
      <c r="E43" s="1429" t="s">
        <v>435</v>
      </c>
      <c r="F43" s="1429" t="s">
        <v>436</v>
      </c>
      <c r="G43" s="1429" t="s">
        <v>437</v>
      </c>
      <c r="H43" s="1429" t="s">
        <v>438</v>
      </c>
      <c r="I43" s="1429" t="s">
        <v>439</v>
      </c>
      <c r="J43" s="1429" t="s">
        <v>440</v>
      </c>
      <c r="K43" s="1429" t="s">
        <v>441</v>
      </c>
      <c r="L43" s="1429" t="s">
        <v>416</v>
      </c>
      <c r="Q43" s="356"/>
      <c r="R43" s="441"/>
      <c r="S43" s="2338"/>
      <c r="T43" s="2274"/>
      <c r="U43" s="367"/>
      <c r="V43" s="1395" t="s">
        <v>476</v>
      </c>
      <c r="W43" s="1395" t="s">
        <v>477</v>
      </c>
      <c r="X43" s="1403" t="s">
        <v>444</v>
      </c>
      <c r="Y43" s="2335" t="s">
        <v>445</v>
      </c>
      <c r="Z43" s="2336"/>
      <c r="AA43" s="2403"/>
      <c r="AB43" s="2398"/>
      <c r="AC43" s="2399"/>
      <c r="AD43" s="2399"/>
      <c r="AE43" s="2400"/>
      <c r="AF43" s="2399"/>
      <c r="AG43" s="2399"/>
      <c r="AH43" s="2399"/>
      <c r="AI43" s="2400"/>
      <c r="AJ43" s="2398"/>
      <c r="AK43" s="2399"/>
      <c r="AL43" s="2399"/>
      <c r="AM43" s="2400"/>
      <c r="AN43" s="1925" t="s">
        <v>476</v>
      </c>
      <c r="AO43" s="1925" t="s">
        <v>477</v>
      </c>
      <c r="AP43" s="1403" t="s">
        <v>444</v>
      </c>
      <c r="AQ43" s="2335" t="s">
        <v>445</v>
      </c>
      <c r="AR43" s="2336"/>
      <c r="AS43" s="2344"/>
      <c r="AT43" s="2347"/>
      <c r="AU43" s="2192"/>
      <c r="BA43" s="1220">
        <v>14</v>
      </c>
    </row>
    <row s="3621"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108</v>
      </c>
      <c r="T44" s="1320" t="s">
        <v>109</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198</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123</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198</v>
      </c>
      <c r="B46" s="1428" t="s">
        <v>199</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395</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396</v>
      </c>
      <c r="AW46" s="565"/>
      <c r="AX46" s="565" t="str">
        <f>IF(T46="","",T46)</f>
        <v>Территория действия тарифа</v>
      </c>
      <c r="AY46" s="565"/>
      <c r="AZ46" s="565"/>
      <c r="BA46" s="1220">
        <v>21</v>
      </c>
    </row>
    <row customHeight="1" ht="24">
      <c r="A47" s="1428" t="s">
        <v>198</v>
      </c>
      <c r="B47" s="1428" t="s">
        <v>199</v>
      </c>
      <c r="C47" s="1428" t="s">
        <v>200</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397</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398</v>
      </c>
      <c r="AW47" s="565"/>
      <c r="AX47" s="565" t="str">
        <f>IF(T47="","",T47)</f>
        <v>Наименование системы теплоснабжения </v>
      </c>
      <c r="AY47" s="565"/>
      <c r="AZ47" s="565"/>
      <c r="BA47" s="1220">
        <v>23</v>
      </c>
    </row>
    <row customHeight="1" ht="21">
      <c r="A48" s="1428" t="s">
        <v>198</v>
      </c>
      <c r="B48" s="1428" t="s">
        <v>199</v>
      </c>
      <c r="C48" s="1428" t="s">
        <v>200</v>
      </c>
      <c r="D48" s="1428" t="s">
        <v>201</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399</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400</v>
      </c>
      <c r="AW48" s="565"/>
      <c r="AX48" s="565" t="str">
        <f>IF(T48="","",T48)</f>
        <v>Источник тепловой энергии  </v>
      </c>
      <c r="AY48" s="565"/>
      <c r="AZ48" s="565"/>
      <c r="BA48" s="1220">
        <v>20</v>
      </c>
    </row>
    <row s="4030" customFormat="1" customHeight="1" ht="1.05">
      <c r="A49" s="1408" t="s">
        <v>198</v>
      </c>
      <c r="B49" s="1408" t="s">
        <v>199</v>
      </c>
      <c r="C49" s="1408" t="s">
        <v>200</v>
      </c>
      <c r="D49" s="1408" t="s">
        <v>201</v>
      </c>
      <c r="E49" s="2324"/>
      <c r="F49" s="2324"/>
      <c r="G49" s="2324"/>
      <c r="H49" s="2324"/>
      <c r="I49" s="2321" t="str">
        <f>S48&amp;".1"</f>
        <v>....1</v>
      </c>
      <c r="J49" s="1408"/>
      <c r="K49" s="1408"/>
      <c r="L49" s="1411" t="s">
        <v>401</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30" customFormat="1" customHeight="1" ht="1.05">
      <c r="A50" s="1408" t="s">
        <v>198</v>
      </c>
      <c r="B50" s="1408" t="s">
        <v>199</v>
      </c>
      <c r="C50" s="1408" t="s">
        <v>200</v>
      </c>
      <c r="D50" s="1408" t="s">
        <v>201</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198</v>
      </c>
      <c r="B51" s="1428" t="s">
        <v>199</v>
      </c>
      <c r="C51" s="1428" t="s">
        <v>200</v>
      </c>
      <c r="D51" s="1428" t="s">
        <v>201</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65</v>
      </c>
      <c r="Z51" s="1799"/>
      <c r="AA51" s="1524" t="s">
        <v>65</v>
      </c>
      <c r="AB51" s="2172" t="s">
        <v>19</v>
      </c>
      <c r="AC51" s="2391"/>
      <c r="AD51" s="2270">
        <v>1</v>
      </c>
      <c r="AE51" s="2413" t="s">
        <v>22</v>
      </c>
      <c r="AF51" s="2172" t="s">
        <v>19</v>
      </c>
      <c r="AG51" s="2391"/>
      <c r="AH51" s="2270">
        <v>1</v>
      </c>
      <c r="AI51" s="2413" t="s">
        <v>22</v>
      </c>
      <c r="AJ51" s="2172" t="s">
        <v>19</v>
      </c>
      <c r="AK51" s="376"/>
      <c r="AL51" s="1402">
        <v>1</v>
      </c>
      <c r="AM51" s="1467"/>
      <c r="AN51" s="816"/>
      <c r="AO51" s="1322"/>
      <c r="AP51" s="1799"/>
      <c r="AQ51" s="1524" t="s">
        <v>65</v>
      </c>
      <c r="AR51" s="1799"/>
      <c r="AS51" s="1524" t="s">
        <v>65</v>
      </c>
      <c r="AT51" s="1413"/>
      <c r="AU51" s="2318" t="s">
        <v>478</v>
      </c>
      <c r="AV51" s="576">
        <f>STRCHECKDATE(V54:AT54)</f>
      </c>
      <c r="AW51" s="565"/>
      <c r="AX51" s="565" t="str">
        <f>IF(T51="","",T51)</f>
        <v/>
      </c>
      <c r="AY51" s="565"/>
      <c r="AZ51" s="565"/>
      <c r="BA51" s="1220">
        <v>21</v>
      </c>
    </row>
    <row customHeight="1" ht="11.549999999999999">
      <c r="A52" s="1428" t="s">
        <v>198</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463</v>
      </c>
      <c r="AN52" s="1458"/>
      <c r="AO52" s="1561"/>
      <c r="AP52" s="1458"/>
      <c r="AQ52" s="1458"/>
      <c r="AR52" s="1458"/>
      <c r="AS52" s="1458"/>
      <c r="AT52" s="1455"/>
      <c r="AU52" s="2319"/>
      <c r="AW52" s="565"/>
      <c r="AX52" s="565"/>
      <c r="AY52" s="565"/>
      <c r="AZ52" s="565"/>
      <c r="BA52" s="1220">
        <v>11</v>
      </c>
    </row>
    <row customHeight="1" ht="11.549999999999999">
      <c r="A53" s="1428" t="s">
        <v>198</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464</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198</v>
      </c>
      <c r="B54" s="1428" t="s">
        <v>199</v>
      </c>
      <c r="C54" s="1428" t="s">
        <v>200</v>
      </c>
      <c r="D54" s="1428" t="s">
        <v>201</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465</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198</v>
      </c>
      <c r="B55" s="1428" t="s">
        <v>199</v>
      </c>
      <c r="C55" s="1428" t="s">
        <v>200</v>
      </c>
      <c r="D55" s="1428" t="s">
        <v>201</v>
      </c>
      <c r="E55" s="2324"/>
      <c r="F55" s="2324"/>
      <c r="G55" s="2324"/>
      <c r="H55" s="2324"/>
      <c r="I55" s="2351"/>
      <c r="J55" s="2321"/>
      <c r="K55" s="1428"/>
      <c r="L55" s="1429"/>
      <c r="P55" s="2322"/>
      <c r="Q55" s="2322"/>
      <c r="R55" s="421"/>
      <c r="S55" s="1343"/>
      <c r="T55" s="352" t="s">
        <v>466</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30" customFormat="1" customHeight="1" ht="1.05">
      <c r="A56" s="1408" t="s">
        <v>198</v>
      </c>
      <c r="B56" s="1408" t="s">
        <v>199</v>
      </c>
      <c r="C56" s="1408" t="s">
        <v>200</v>
      </c>
      <c r="D56" s="1408" t="s">
        <v>201</v>
      </c>
      <c r="E56" s="2324"/>
      <c r="F56" s="2324"/>
      <c r="G56" s="2324"/>
      <c r="H56" s="2324"/>
      <c r="I56" s="2321"/>
      <c r="J56" s="1408"/>
      <c r="K56" s="1408"/>
      <c r="L56" s="1411"/>
      <c r="M56" s="575"/>
      <c r="N56" s="575"/>
      <c r="O56" s="575"/>
      <c r="P56" s="2322"/>
      <c r="Q56" s="1396"/>
      <c r="R56" s="421"/>
      <c r="S56" s="1451"/>
      <c r="T56" s="1452" t="s">
        <v>410</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21" customFormat="1" customHeight="1" ht="1.05">
      <c r="A57" s="1408" t="s">
        <v>198</v>
      </c>
      <c r="B57" s="1408" t="s">
        <v>199</v>
      </c>
      <c r="C57" s="1408" t="s">
        <v>200</v>
      </c>
      <c r="D57" s="1408" t="s">
        <v>201</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30" customFormat="1" customHeight="1" ht="1.05">
      <c r="A58" s="1408" t="s">
        <v>198</v>
      </c>
      <c r="B58" s="1408" t="s">
        <v>199</v>
      </c>
      <c r="C58" s="1408" t="s">
        <v>200</v>
      </c>
      <c r="D58" s="1379"/>
      <c r="E58" s="2324"/>
      <c r="F58" s="2324"/>
      <c r="G58" s="2323"/>
      <c r="H58" s="1379"/>
      <c r="I58" s="1379"/>
      <c r="J58" s="1379"/>
      <c r="K58" s="1379"/>
      <c r="L58" s="1404"/>
      <c r="M58" s="1380"/>
      <c r="N58" s="1380"/>
      <c r="P58" s="1381"/>
      <c r="Q58" s="1382"/>
      <c r="R58" s="1381"/>
      <c r="S58" s="1387"/>
      <c r="T58" s="1390" t="s">
        <v>412</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30" customFormat="1" customHeight="1" ht="1.05">
      <c r="A59" s="1408" t="s">
        <v>198</v>
      </c>
      <c r="B59" s="1408" t="s">
        <v>199</v>
      </c>
      <c r="C59" s="1379"/>
      <c r="D59" s="1379"/>
      <c r="E59" s="2324"/>
      <c r="F59" s="2323"/>
      <c r="G59" s="1379"/>
      <c r="H59" s="1379"/>
      <c r="I59" s="1379"/>
      <c r="J59" s="1379"/>
      <c r="K59" s="1379"/>
      <c r="L59" s="1404"/>
      <c r="M59" s="1386"/>
      <c r="N59" s="1386"/>
      <c r="P59" s="1381"/>
      <c r="Q59" s="1382"/>
      <c r="R59" s="1381"/>
      <c r="S59" s="1387"/>
      <c r="T59" s="1390" t="s">
        <v>413</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30" customFormat="1" customHeight="1" ht="1.05">
      <c r="A60" s="1408" t="s">
        <v>198</v>
      </c>
      <c r="B60" s="1408"/>
      <c r="C60" s="1408"/>
      <c r="D60" s="1408"/>
      <c r="E60" s="2324"/>
      <c r="F60" s="1408"/>
      <c r="G60" s="1408"/>
      <c r="H60" s="1408"/>
      <c r="I60" s="1408"/>
      <c r="J60" s="1408"/>
      <c r="K60" s="1408"/>
      <c r="L60" s="1411"/>
      <c r="M60" s="1386"/>
      <c r="N60" s="1386"/>
      <c r="O60" s="583"/>
      <c r="P60" s="445"/>
      <c r="Q60" s="1409"/>
      <c r="R60" s="445"/>
      <c r="S60" s="1387"/>
      <c r="T60" s="1390" t="s">
        <v>414</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30" customFormat="1" customHeight="1" ht="1.05">
      <c r="A61" s="1408" t="s">
        <v>198</v>
      </c>
      <c r="B61" s="1408"/>
      <c r="C61" s="1408"/>
      <c r="D61" s="1408"/>
      <c r="E61" s="2323"/>
      <c r="F61" s="1408"/>
      <c r="G61" s="1408"/>
      <c r="H61" s="1408"/>
      <c r="I61" s="1408"/>
      <c r="J61" s="1408"/>
      <c r="K61" s="1408"/>
      <c r="L61" s="1411"/>
      <c r="M61" s="1386"/>
      <c r="N61" s="1386"/>
      <c r="O61" s="583"/>
      <c r="P61" s="445"/>
      <c r="Q61" s="1409"/>
      <c r="R61" s="445"/>
      <c r="S61" s="1387"/>
      <c r="T61" s="1390" t="s">
        <v>414</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30"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446</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81</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B1B68-1FE8-5328-CFEF-6D079FB818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395</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396</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479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480</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481</v>
      </c>
      <c r="U5" s="365"/>
      <c r="V5" s="2415"/>
      <c r="W5" s="2416"/>
      <c r="X5" s="2416"/>
      <c r="Y5" s="2416"/>
      <c r="Z5" s="2416"/>
      <c r="AA5" s="2416"/>
      <c r="AB5" s="2417"/>
      <c r="AC5" s="2418"/>
      <c r="AD5" s="2419"/>
      <c r="AE5" s="2419"/>
      <c r="AF5" s="2419"/>
      <c r="AG5" s="2419"/>
      <c r="AH5" s="2419"/>
      <c r="AI5" s="2419"/>
      <c r="AJ5" s="2420"/>
      <c r="AK5" s="1323" t="s">
        <v>482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404</v>
      </c>
      <c r="P6" s="2322"/>
      <c r="Q6" s="2322">
        <v>1</v>
      </c>
      <c r="R6" s="422"/>
      <c r="S6" s="1490">
        <f>$J6</f>
      </c>
      <c r="T6" s="351" t="s">
        <v>405</v>
      </c>
      <c r="U6" s="365"/>
      <c r="V6" s="2310"/>
      <c r="W6" s="2311"/>
      <c r="X6" s="2311"/>
      <c r="Y6" s="2311"/>
      <c r="Z6" s="2311"/>
      <c r="AA6" s="2311"/>
      <c r="AB6" s="2312"/>
      <c r="AC6" s="2310"/>
      <c r="AD6" s="2311"/>
      <c r="AE6" s="2311"/>
      <c r="AF6" s="2311"/>
      <c r="AG6" s="2311"/>
      <c r="AH6" s="2311"/>
      <c r="AI6" s="2311"/>
      <c r="AJ6" s="2312"/>
      <c r="AK6" s="1372" t="s">
        <v>483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432"/>
      <c r="X9" s="432"/>
      <c r="Y9" s="432"/>
      <c r="Z9" s="432"/>
      <c r="AA9" s="432"/>
      <c r="AB9" s="432"/>
      <c r="AC9" s="432"/>
      <c r="AD9" s="432"/>
      <c r="AE9" s="432"/>
      <c r="AF9" s="432"/>
      <c r="AG9" s="432"/>
      <c r="AH9" s="432"/>
      <c r="AI9" s="432"/>
      <c r="AJ9" s="432"/>
      <c r="AK9" s="1323" t="s">
        <v>485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410</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30"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30"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70" customFormat="1" customHeight="1" ht="22.5" hidden="1">
      <c r="L18" s="1486"/>
      <c r="M18" s="1427"/>
      <c r="N18" s="1427"/>
      <c r="O18" s="1432" t="s">
        <v>415</v>
      </c>
      <c r="P18" s="1427"/>
      <c r="Q18" s="1436"/>
      <c r="R18" s="1436"/>
      <c r="S18" s="794"/>
      <c r="Y18" s="1432"/>
      <c r="AA18" s="1432"/>
      <c r="AB18" s="1431"/>
      <c r="AF18" s="1432"/>
      <c r="AH18" s="1432"/>
      <c r="AI18" s="1431"/>
      <c r="AL18" s="576"/>
      <c r="AM18" s="576"/>
      <c r="AN18" s="576"/>
      <c r="AO18" s="576"/>
      <c r="AP18" s="576"/>
      <c r="AQ18" s="1225">
        <v>0</v>
      </c>
    </row>
    <row s="4470" customFormat="1" customHeight="1" ht="14.25" hidden="1">
      <c r="L19" s="1486"/>
      <c r="M19" s="1427"/>
      <c r="N19" s="1427"/>
      <c r="O19" s="1427"/>
      <c r="P19" s="1427"/>
      <c r="Q19" s="1436"/>
      <c r="R19" s="1436"/>
      <c r="S19" s="794"/>
      <c r="AB19" s="1431"/>
      <c r="AI19" s="1431"/>
      <c r="AL19" s="576"/>
      <c r="AM19" s="576"/>
      <c r="AN19" s="576"/>
      <c r="AO19" s="576"/>
      <c r="AP19" s="576"/>
      <c r="AQ19" s="1225">
        <v>0</v>
      </c>
    </row>
    <row s="4470" customFormat="1" customHeight="1" ht="12" hidden="1">
      <c r="L20" s="1486"/>
      <c r="M20" s="1427"/>
      <c r="N20" s="1427"/>
      <c r="O20" s="1429" t="s">
        <v>416</v>
      </c>
      <c r="P20" s="1427"/>
      <c r="Q20" s="1507"/>
      <c r="R20" s="1507"/>
      <c r="S20" s="794"/>
      <c r="T20" s="1225" t="s">
        <v>417</v>
      </c>
      <c r="Z20" s="251" t="s">
        <v>418</v>
      </c>
      <c r="AB20" s="251" t="s">
        <v>419</v>
      </c>
      <c r="AC20" s="1225" t="s">
        <v>417</v>
      </c>
      <c r="AG20" s="251" t="s">
        <v>420</v>
      </c>
      <c r="AI20" s="251" t="s">
        <v>419</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МУП "ЖКХ Миллеровского района"</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4"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4"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4"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4"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4"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4"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425</v>
      </c>
      <c r="AC34" s="391"/>
      <c r="AD34" s="391"/>
      <c r="AE34" s="391"/>
      <c r="AF34" s="391"/>
      <c r="AG34" s="391"/>
      <c r="AH34" s="391"/>
      <c r="AI34" s="343" t="s">
        <v>425</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t="s">
        <v>299</v>
      </c>
      <c r="AQ36" s="1220">
        <v>14</v>
      </c>
    </row>
    <row customHeight="1" ht="14.699999999999998">
      <c r="Q37" s="441"/>
      <c r="R37" s="441"/>
      <c r="S37" s="2338" t="s">
        <v>87</v>
      </c>
      <c r="T37" s="2274" t="s">
        <v>426</v>
      </c>
      <c r="U37" s="366"/>
      <c r="V37" s="2339" t="s">
        <v>427</v>
      </c>
      <c r="W37" s="2340"/>
      <c r="X37" s="2340"/>
      <c r="Y37" s="2340"/>
      <c r="Z37" s="2340"/>
      <c r="AA37" s="2341"/>
      <c r="AB37" s="2342" t="s">
        <v>428</v>
      </c>
      <c r="AC37" s="2339" t="s">
        <v>427</v>
      </c>
      <c r="AD37" s="2340"/>
      <c r="AE37" s="2340"/>
      <c r="AF37" s="2340"/>
      <c r="AG37" s="2340"/>
      <c r="AH37" s="2341"/>
      <c r="AI37" s="2342" t="s">
        <v>429</v>
      </c>
      <c r="AJ37" s="2345" t="s">
        <v>430</v>
      </c>
      <c r="AK37" s="2192"/>
      <c r="AQ37" s="1220">
        <v>14</v>
      </c>
    </row>
    <row customHeight="1" ht="35.699999999999996">
      <c r="Q38" s="441"/>
      <c r="R38" s="441"/>
      <c r="S38" s="2338"/>
      <c r="T38" s="2274"/>
      <c r="U38" s="1096"/>
      <c r="V38" s="1417" t="s">
        <v>487</v>
      </c>
      <c r="W38" s="2327" t="s">
        <v>433</v>
      </c>
      <c r="X38" s="2328"/>
      <c r="Y38" s="2327" t="s">
        <v>434</v>
      </c>
      <c r="Z38" s="2334"/>
      <c r="AA38" s="2328"/>
      <c r="AB38" s="2343"/>
      <c r="AC38" s="1417" t="s">
        <v>487</v>
      </c>
      <c r="AD38" s="2327" t="s">
        <v>433</v>
      </c>
      <c r="AE38" s="2328"/>
      <c r="AF38" s="2327" t="s">
        <v>434</v>
      </c>
      <c r="AG38" s="2334"/>
      <c r="AH38" s="2328"/>
      <c r="AI38" s="2343"/>
      <c r="AJ38" s="2346"/>
      <c r="AK38" s="2192"/>
      <c r="AQ38" s="1220">
        <v>34</v>
      </c>
    </row>
    <row customHeight="1" ht="35.699999999999996">
      <c r="A39" s="1435"/>
      <c r="B39" s="1435" t="s">
        <v>135</v>
      </c>
      <c r="C39" s="1435" t="s">
        <v>136</v>
      </c>
      <c r="D39" s="1435" t="s">
        <v>137</v>
      </c>
      <c r="E39" s="1429" t="s">
        <v>435</v>
      </c>
      <c r="F39" s="1429" t="s">
        <v>436</v>
      </c>
      <c r="G39" s="1429" t="s">
        <v>437</v>
      </c>
      <c r="H39" s="1429"/>
      <c r="I39" s="1429" t="s">
        <v>488</v>
      </c>
      <c r="J39" s="1429" t="s">
        <v>440</v>
      </c>
      <c r="K39" s="1429" t="s">
        <v>489</v>
      </c>
      <c r="L39" s="1429" t="s">
        <v>416</v>
      </c>
      <c r="Q39" s="441"/>
      <c r="R39" s="441"/>
      <c r="S39" s="2338"/>
      <c r="T39" s="2274"/>
      <c r="U39" s="367"/>
      <c r="V39" s="1417" t="s">
        <v>490</v>
      </c>
      <c r="W39" s="1287" t="s">
        <v>491</v>
      </c>
      <c r="X39" s="1287" t="s">
        <v>492</v>
      </c>
      <c r="Y39" s="1422" t="s">
        <v>444</v>
      </c>
      <c r="Z39" s="2335" t="s">
        <v>445</v>
      </c>
      <c r="AA39" s="2336"/>
      <c r="AB39" s="2344"/>
      <c r="AC39" s="1417" t="s">
        <v>490</v>
      </c>
      <c r="AD39" s="1287" t="s">
        <v>491</v>
      </c>
      <c r="AE39" s="1287" t="s">
        <v>492</v>
      </c>
      <c r="AF39" s="1422" t="s">
        <v>444</v>
      </c>
      <c r="AG39" s="2335" t="s">
        <v>445</v>
      </c>
      <c r="AH39" s="2336"/>
      <c r="AI39" s="2344"/>
      <c r="AJ39" s="2347"/>
      <c r="AK39" s="2192"/>
      <c r="AQ39" s="1220">
        <v>34</v>
      </c>
    </row>
    <row s="3621"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224</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224</v>
      </c>
      <c r="B42" s="1428" t="s">
        <v>225</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395</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396</v>
      </c>
      <c r="AM42" s="565"/>
      <c r="AN42" s="565" t="str">
        <f>IF(T42="","",T42)</f>
        <v>Территория действия тарифа</v>
      </c>
      <c r="AO42" s="565"/>
      <c r="AP42" s="565"/>
      <c r="AQ42" s="1220">
        <v>23</v>
      </c>
    </row>
    <row customHeight="1" ht="24">
      <c r="A43" s="1428" t="s">
        <v>224</v>
      </c>
      <c r="B43" s="1428" t="s">
        <v>225</v>
      </c>
      <c r="C43" s="1428" t="s">
        <v>226</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479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480</v>
      </c>
      <c r="AM43" s="565"/>
      <c r="AN43" s="565" t="str">
        <f>IF(T43="","",T43)</f>
        <v>Наименование централизованной системы холодного водоснабжения</v>
      </c>
      <c r="AO43" s="565"/>
      <c r="AP43" s="565"/>
      <c r="AQ43" s="1220">
        <v>23</v>
      </c>
    </row>
    <row customHeight="1" ht="24">
      <c r="A44" s="1428" t="s">
        <v>224</v>
      </c>
      <c r="B44" s="1428" t="s">
        <v>225</v>
      </c>
      <c r="C44" s="1428" t="s">
        <v>226</v>
      </c>
      <c r="D44" s="1428" t="s">
        <v>493</v>
      </c>
      <c r="E44" s="2324"/>
      <c r="F44" s="2324"/>
      <c r="G44" s="2324"/>
      <c r="H44" s="2324"/>
      <c r="I44" s="2321" t="str">
        <f>S43&amp;".1"</f>
        <v>...1</v>
      </c>
      <c r="J44" s="1428"/>
      <c r="K44" s="1428"/>
      <c r="L44" s="1429"/>
      <c r="P44" s="2322">
        <v>1</v>
      </c>
      <c r="Q44" s="1419"/>
      <c r="R44" s="421"/>
      <c r="S44" s="1423" t="str">
        <f>$I44</f>
        <v>...1</v>
      </c>
      <c r="T44" s="350" t="s">
        <v>481</v>
      </c>
      <c r="U44" s="365"/>
      <c r="V44" s="2415"/>
      <c r="W44" s="2416"/>
      <c r="X44" s="2416"/>
      <c r="Y44" s="2416"/>
      <c r="Z44" s="2416"/>
      <c r="AA44" s="2416"/>
      <c r="AB44" s="2417"/>
      <c r="AC44" s="2418"/>
      <c r="AD44" s="2419"/>
      <c r="AE44" s="2419"/>
      <c r="AF44" s="2419"/>
      <c r="AG44" s="2419"/>
      <c r="AH44" s="2419"/>
      <c r="AI44" s="2419"/>
      <c r="AJ44" s="2420"/>
      <c r="AK44" s="1323" t="s">
        <v>482</v>
      </c>
      <c r="AM44" s="565"/>
      <c r="AN44" s="565" t="str">
        <f>IF(T44="","",T44)</f>
        <v>Наименование признака дифференциации</v>
      </c>
      <c r="AO44" s="565"/>
      <c r="AP44" s="565"/>
      <c r="AQ44" s="1220">
        <v>23</v>
      </c>
    </row>
    <row customHeight="1" ht="24">
      <c r="A45" s="1428" t="s">
        <v>224</v>
      </c>
      <c r="B45" s="1428" t="s">
        <v>225</v>
      </c>
      <c r="C45" s="1428" t="s">
        <v>226</v>
      </c>
      <c r="D45" s="1428" t="s">
        <v>493</v>
      </c>
      <c r="E45" s="2324"/>
      <c r="F45" s="2324"/>
      <c r="G45" s="2324"/>
      <c r="H45" s="2324"/>
      <c r="I45" s="2351"/>
      <c r="J45" s="2321" t="str">
        <f>I44&amp;".1"</f>
        <v>...1.1</v>
      </c>
      <c r="K45" s="1428"/>
      <c r="L45" s="1429" t="s">
        <v>404</v>
      </c>
      <c r="P45" s="2322"/>
      <c r="Q45" s="2322">
        <v>1</v>
      </c>
      <c r="R45" s="422"/>
      <c r="S45" s="1423" t="str">
        <f>$J45</f>
        <v>...1.1</v>
      </c>
      <c r="T45" s="351" t="s">
        <v>405</v>
      </c>
      <c r="U45" s="365"/>
      <c r="V45" s="2310"/>
      <c r="W45" s="2311"/>
      <c r="X45" s="2311"/>
      <c r="Y45" s="2311"/>
      <c r="Z45" s="2311"/>
      <c r="AA45" s="2311"/>
      <c r="AB45" s="2312"/>
      <c r="AC45" s="2310"/>
      <c r="AD45" s="2311"/>
      <c r="AE45" s="2311"/>
      <c r="AF45" s="2311"/>
      <c r="AG45" s="2311"/>
      <c r="AH45" s="2311"/>
      <c r="AI45" s="2311"/>
      <c r="AJ45" s="2312"/>
      <c r="AK45" s="1372" t="s">
        <v>483</v>
      </c>
      <c r="AM45" s="565"/>
      <c r="AN45" s="565" t="str">
        <f>IF(T45="","",T45)</f>
        <v>Группа потребителей</v>
      </c>
      <c r="AO45" s="565"/>
      <c r="AP45" s="565"/>
      <c r="AQ45" s="1220">
        <v>23</v>
      </c>
    </row>
    <row customHeight="1" ht="24">
      <c r="A46" s="1428" t="s">
        <v>224</v>
      </c>
      <c r="B46" s="1428" t="s">
        <v>225</v>
      </c>
      <c r="C46" s="1428" t="s">
        <v>226</v>
      </c>
      <c r="D46" s="1428" t="s">
        <v>493</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224</v>
      </c>
      <c r="B47" s="1428" t="s">
        <v>225</v>
      </c>
      <c r="C47" s="1428" t="s">
        <v>226</v>
      </c>
      <c r="D47" s="1428" t="s">
        <v>493</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224</v>
      </c>
      <c r="B48" s="1428" t="s">
        <v>225</v>
      </c>
      <c r="C48" s="1428" t="s">
        <v>226</v>
      </c>
      <c r="D48" s="1428" t="s">
        <v>493</v>
      </c>
      <c r="E48" s="2324"/>
      <c r="F48" s="2324"/>
      <c r="G48" s="2324"/>
      <c r="H48" s="2324"/>
      <c r="I48" s="2351"/>
      <c r="J48" s="2321"/>
      <c r="K48" s="1428"/>
      <c r="L48" s="1429"/>
      <c r="P48" s="2322"/>
      <c r="Q48" s="2322"/>
      <c r="R48" s="421"/>
      <c r="S48" s="1343"/>
      <c r="T48" s="352" t="s">
        <v>484</v>
      </c>
      <c r="U48" s="432"/>
      <c r="V48" s="432"/>
      <c r="W48" s="432"/>
      <c r="X48" s="432"/>
      <c r="Y48" s="432"/>
      <c r="Z48" s="432"/>
      <c r="AA48" s="432"/>
      <c r="AB48" s="432"/>
      <c r="AC48" s="432"/>
      <c r="AD48" s="432"/>
      <c r="AE48" s="432"/>
      <c r="AF48" s="432"/>
      <c r="AG48" s="432"/>
      <c r="AH48" s="432"/>
      <c r="AI48" s="432"/>
      <c r="AJ48" s="432"/>
      <c r="AK48" s="1323" t="s">
        <v>485</v>
      </c>
      <c r="AM48" s="565"/>
      <c r="AN48" s="565" t="str">
        <f>IF(T48="","",T48)</f>
        <v>Добавить значение признака дифференциации</v>
      </c>
      <c r="AO48" s="565"/>
      <c r="AP48" s="565"/>
      <c r="AQ48" s="1220">
        <v>20</v>
      </c>
    </row>
    <row customHeight="1" ht="22.049999999999997">
      <c r="A49" s="1428" t="s">
        <v>224</v>
      </c>
      <c r="B49" s="1428" t="s">
        <v>225</v>
      </c>
      <c r="C49" s="1428" t="s">
        <v>226</v>
      </c>
      <c r="D49" s="1428" t="s">
        <v>493</v>
      </c>
      <c r="E49" s="2324"/>
      <c r="F49" s="2324"/>
      <c r="G49" s="2324"/>
      <c r="H49" s="2324"/>
      <c r="I49" s="2321"/>
      <c r="J49" s="1428"/>
      <c r="K49" s="1428"/>
      <c r="L49" s="1429"/>
      <c r="P49" s="2322"/>
      <c r="Q49" s="1419"/>
      <c r="R49" s="421"/>
      <c r="S49" s="1343"/>
      <c r="T49" s="430" t="s">
        <v>410</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224</v>
      </c>
      <c r="B50" s="1428" t="s">
        <v>225</v>
      </c>
      <c r="C50" s="1428" t="s">
        <v>226</v>
      </c>
      <c r="D50" s="1428" t="s">
        <v>493</v>
      </c>
      <c r="E50" s="2324"/>
      <c r="F50" s="2324"/>
      <c r="G50" s="2324"/>
      <c r="H50" s="2323"/>
      <c r="I50" s="1428"/>
      <c r="J50" s="1428"/>
      <c r="K50" s="1428"/>
      <c r="L50" s="1429"/>
      <c r="M50" s="1430"/>
      <c r="N50" s="1430"/>
      <c r="O50" s="602"/>
      <c r="P50" s="425"/>
      <c r="Q50" s="440"/>
      <c r="R50" s="420"/>
      <c r="S50" s="1343"/>
      <c r="T50" s="437" t="s">
        <v>486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30" customFormat="1" customHeight="1" ht="0">
      <c r="A51" s="1408" t="s">
        <v>224</v>
      </c>
      <c r="B51" s="1408" t="s">
        <v>225</v>
      </c>
      <c r="C51" s="1379"/>
      <c r="D51" s="1379"/>
      <c r="E51" s="2324"/>
      <c r="F51" s="2323"/>
      <c r="G51" s="1379"/>
      <c r="H51" s="1379"/>
      <c r="I51" s="1379"/>
      <c r="J51" s="1379"/>
      <c r="K51" s="1379"/>
      <c r="L51" s="1491"/>
      <c r="M51" s="1386"/>
      <c r="N51" s="1386"/>
      <c r="P51" s="1381"/>
      <c r="Q51" s="1382"/>
      <c r="R51" s="1381"/>
      <c r="S51" s="1387"/>
      <c r="T51" s="1390" t="s">
        <v>413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30" customFormat="1" customHeight="1" ht="0">
      <c r="A52" s="1408" t="s">
        <v>224</v>
      </c>
      <c r="B52" s="1408"/>
      <c r="C52" s="1408"/>
      <c r="D52" s="1408"/>
      <c r="E52" s="2323"/>
      <c r="F52" s="1408"/>
      <c r="G52" s="1408"/>
      <c r="H52" s="1408"/>
      <c r="I52" s="1408"/>
      <c r="J52" s="1408"/>
      <c r="K52" s="1408"/>
      <c r="L52" s="1411"/>
      <c r="M52" s="1386"/>
      <c r="N52" s="1386"/>
      <c r="O52" s="583"/>
      <c r="P52" s="445"/>
      <c r="Q52" s="1409"/>
      <c r="R52" s="445"/>
      <c r="S52" s="1387"/>
      <c r="T52" s="1390" t="s">
        <v>414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30"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446</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6ABC8-8FD2-B0E8-F7C8-292A139F56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395</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396</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479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480</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481</v>
      </c>
      <c r="U5" s="365"/>
      <c r="V5" s="2415"/>
      <c r="W5" s="2416"/>
      <c r="X5" s="2416"/>
      <c r="Y5" s="2416"/>
      <c r="Z5" s="2416"/>
      <c r="AA5" s="2416"/>
      <c r="AB5" s="2417"/>
      <c r="AC5" s="2418"/>
      <c r="AD5" s="2419"/>
      <c r="AE5" s="2419"/>
      <c r="AF5" s="2419"/>
      <c r="AG5" s="2419"/>
      <c r="AH5" s="2419"/>
      <c r="AI5" s="2419"/>
      <c r="AJ5" s="2420"/>
      <c r="AK5" s="1323" t="s">
        <v>482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404</v>
      </c>
      <c r="P6" s="2322"/>
      <c r="Q6" s="2322">
        <v>1</v>
      </c>
      <c r="R6" s="422"/>
      <c r="S6" s="1522">
        <f>$J6</f>
      </c>
      <c r="T6" s="351" t="s">
        <v>405</v>
      </c>
      <c r="U6" s="365"/>
      <c r="V6" s="2310"/>
      <c r="W6" s="2311"/>
      <c r="X6" s="2311"/>
      <c r="Y6" s="2311"/>
      <c r="Z6" s="2311"/>
      <c r="AA6" s="2311"/>
      <c r="AB6" s="2312"/>
      <c r="AC6" s="2310"/>
      <c r="AD6" s="2311"/>
      <c r="AE6" s="2311"/>
      <c r="AF6" s="2311"/>
      <c r="AG6" s="2311"/>
      <c r="AH6" s="2311"/>
      <c r="AI6" s="2311"/>
      <c r="AJ6" s="2312"/>
      <c r="AK6" s="1372" t="s">
        <v>483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432"/>
      <c r="X9" s="432"/>
      <c r="Y9" s="432"/>
      <c r="Z9" s="432"/>
      <c r="AA9" s="432"/>
      <c r="AB9" s="432"/>
      <c r="AC9" s="432"/>
      <c r="AD9" s="432"/>
      <c r="AE9" s="432"/>
      <c r="AF9" s="432"/>
      <c r="AG9" s="432"/>
      <c r="AH9" s="432"/>
      <c r="AI9" s="432"/>
      <c r="AJ9" s="432"/>
      <c r="AK9" s="1323" t="s">
        <v>485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410</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30"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30"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70" customFormat="1" customHeight="1" ht="22.5" hidden="1">
      <c r="L18" s="1512"/>
      <c r="M18" s="1427"/>
      <c r="N18" s="1427"/>
      <c r="O18" s="1432" t="s">
        <v>415</v>
      </c>
      <c r="P18" s="1427"/>
      <c r="Q18" s="1436"/>
      <c r="R18" s="1436"/>
      <c r="S18" s="794"/>
      <c r="Y18" s="1432"/>
      <c r="AA18" s="1432"/>
      <c r="AB18" s="1431"/>
      <c r="AF18" s="1432"/>
      <c r="AH18" s="1432"/>
      <c r="AI18" s="1431"/>
      <c r="AL18" s="576"/>
      <c r="AM18" s="576"/>
      <c r="AN18" s="576"/>
      <c r="AO18" s="576"/>
      <c r="AP18" s="576"/>
      <c r="AQ18" s="1225">
        <v>0</v>
      </c>
    </row>
    <row s="4470" customFormat="1" customHeight="1" ht="14.25" hidden="1">
      <c r="L19" s="1512"/>
      <c r="M19" s="1427"/>
      <c r="N19" s="1427"/>
      <c r="O19" s="1427"/>
      <c r="P19" s="1427"/>
      <c r="Q19" s="1436"/>
      <c r="R19" s="1436"/>
      <c r="S19" s="794"/>
      <c r="AB19" s="1431"/>
      <c r="AI19" s="1431"/>
      <c r="AL19" s="576"/>
      <c r="AM19" s="576"/>
      <c r="AN19" s="576"/>
      <c r="AO19" s="576"/>
      <c r="AP19" s="576"/>
      <c r="AQ19" s="1225">
        <v>0</v>
      </c>
    </row>
    <row s="4470" customFormat="1" customHeight="1" ht="12" hidden="1">
      <c r="L20" s="1512"/>
      <c r="M20" s="1427"/>
      <c r="N20" s="1427"/>
      <c r="O20" s="1429" t="s">
        <v>416</v>
      </c>
      <c r="P20" s="1427"/>
      <c r="Q20" s="1507"/>
      <c r="R20" s="1507"/>
      <c r="S20" s="794"/>
      <c r="T20" s="1225" t="s">
        <v>417</v>
      </c>
      <c r="Z20" s="251" t="s">
        <v>418</v>
      </c>
      <c r="AB20" s="251" t="s">
        <v>419</v>
      </c>
      <c r="AC20" s="1225" t="s">
        <v>417</v>
      </c>
      <c r="AG20" s="251" t="s">
        <v>420</v>
      </c>
      <c r="AI20" s="251" t="s">
        <v>419</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МУП "ЖКХ Миллеровского района"</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4"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4"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4"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4"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4"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4"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425</v>
      </c>
      <c r="AC34" s="391"/>
      <c r="AD34" s="391"/>
      <c r="AE34" s="391"/>
      <c r="AF34" s="391"/>
      <c r="AG34" s="391"/>
      <c r="AH34" s="391"/>
      <c r="AI34" s="343" t="s">
        <v>425</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t="s">
        <v>299</v>
      </c>
      <c r="AQ36" s="1220">
        <v>14</v>
      </c>
    </row>
    <row customHeight="1" ht="14.699999999999998">
      <c r="Q37" s="441"/>
      <c r="R37" s="441"/>
      <c r="S37" s="2338" t="s">
        <v>87</v>
      </c>
      <c r="T37" s="2274" t="s">
        <v>426</v>
      </c>
      <c r="U37" s="366"/>
      <c r="V37" s="2339" t="s">
        <v>427</v>
      </c>
      <c r="W37" s="2340"/>
      <c r="X37" s="2340"/>
      <c r="Y37" s="2340"/>
      <c r="Z37" s="2340"/>
      <c r="AA37" s="2341"/>
      <c r="AB37" s="2342" t="s">
        <v>428</v>
      </c>
      <c r="AC37" s="2339" t="s">
        <v>427</v>
      </c>
      <c r="AD37" s="2340"/>
      <c r="AE37" s="2340"/>
      <c r="AF37" s="2340"/>
      <c r="AG37" s="2340"/>
      <c r="AH37" s="2341"/>
      <c r="AI37" s="2342" t="s">
        <v>429</v>
      </c>
      <c r="AJ37" s="2345" t="s">
        <v>430</v>
      </c>
      <c r="AK37" s="2192"/>
      <c r="AQ37" s="1220">
        <v>14</v>
      </c>
    </row>
    <row customHeight="1" ht="35.699999999999996">
      <c r="Q38" s="441"/>
      <c r="R38" s="441"/>
      <c r="S38" s="2338"/>
      <c r="T38" s="2274"/>
      <c r="U38" s="1096"/>
      <c r="V38" s="1517" t="s">
        <v>487</v>
      </c>
      <c r="W38" s="2327" t="s">
        <v>433</v>
      </c>
      <c r="X38" s="2328"/>
      <c r="Y38" s="2327" t="s">
        <v>434</v>
      </c>
      <c r="Z38" s="2334"/>
      <c r="AA38" s="2328"/>
      <c r="AB38" s="2343"/>
      <c r="AC38" s="1517" t="s">
        <v>487</v>
      </c>
      <c r="AD38" s="2327" t="s">
        <v>433</v>
      </c>
      <c r="AE38" s="2328"/>
      <c r="AF38" s="2327" t="s">
        <v>434</v>
      </c>
      <c r="AG38" s="2334"/>
      <c r="AH38" s="2328"/>
      <c r="AI38" s="2343"/>
      <c r="AJ38" s="2346"/>
      <c r="AK38" s="2192"/>
      <c r="AQ38" s="1220">
        <v>34</v>
      </c>
    </row>
    <row customHeight="1" ht="35.699999999999996">
      <c r="A39" s="1435"/>
      <c r="B39" s="1435" t="s">
        <v>135</v>
      </c>
      <c r="C39" s="1435" t="s">
        <v>136</v>
      </c>
      <c r="D39" s="1435" t="s">
        <v>137</v>
      </c>
      <c r="E39" s="1429" t="s">
        <v>435</v>
      </c>
      <c r="F39" s="1429" t="s">
        <v>436</v>
      </c>
      <c r="G39" s="1429" t="s">
        <v>437</v>
      </c>
      <c r="H39" s="1429"/>
      <c r="I39" s="1429" t="s">
        <v>488</v>
      </c>
      <c r="J39" s="1429" t="s">
        <v>440</v>
      </c>
      <c r="K39" s="1429" t="s">
        <v>489</v>
      </c>
      <c r="L39" s="1429" t="s">
        <v>416</v>
      </c>
      <c r="Q39" s="441"/>
      <c r="R39" s="441"/>
      <c r="S39" s="2338"/>
      <c r="T39" s="2274"/>
      <c r="U39" s="367"/>
      <c r="V39" s="1517" t="s">
        <v>490</v>
      </c>
      <c r="W39" s="1287" t="s">
        <v>491</v>
      </c>
      <c r="X39" s="1287" t="s">
        <v>492</v>
      </c>
      <c r="Y39" s="1520" t="s">
        <v>444</v>
      </c>
      <c r="Z39" s="2335" t="s">
        <v>445</v>
      </c>
      <c r="AA39" s="2336"/>
      <c r="AB39" s="2344"/>
      <c r="AC39" s="1517" t="s">
        <v>490</v>
      </c>
      <c r="AD39" s="1287" t="s">
        <v>491</v>
      </c>
      <c r="AE39" s="1287" t="s">
        <v>492</v>
      </c>
      <c r="AF39" s="1520" t="s">
        <v>444</v>
      </c>
      <c r="AG39" s="2335" t="s">
        <v>445</v>
      </c>
      <c r="AH39" s="2336"/>
      <c r="AI39" s="2344"/>
      <c r="AJ39" s="2347"/>
      <c r="AK39" s="2192"/>
      <c r="AQ39" s="1220">
        <v>34</v>
      </c>
    </row>
    <row s="3621"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229</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229</v>
      </c>
      <c r="B42" s="1428" t="s">
        <v>230</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395</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396</v>
      </c>
      <c r="AM42" s="565"/>
      <c r="AN42" s="565" t="str">
        <f>IF(T42="","",T42)</f>
        <v>Территория действия тарифа</v>
      </c>
      <c r="AO42" s="565"/>
      <c r="AP42" s="565"/>
      <c r="AQ42" s="1220">
        <v>23</v>
      </c>
    </row>
    <row customHeight="1" ht="24">
      <c r="A43" s="1428" t="s">
        <v>229</v>
      </c>
      <c r="B43" s="1428" t="s">
        <v>230</v>
      </c>
      <c r="C43" s="1428" t="s">
        <v>231</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479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480</v>
      </c>
      <c r="AM43" s="565"/>
      <c r="AN43" s="565" t="str">
        <f>IF(T43="","",T43)</f>
        <v>Наименование централизованной системы холодного водоснабжения</v>
      </c>
      <c r="AO43" s="565"/>
      <c r="AP43" s="565"/>
      <c r="AQ43" s="1220">
        <v>23</v>
      </c>
    </row>
    <row customHeight="1" ht="24">
      <c r="A44" s="1428" t="s">
        <v>229</v>
      </c>
      <c r="B44" s="1428" t="s">
        <v>230</v>
      </c>
      <c r="C44" s="1428" t="s">
        <v>231</v>
      </c>
      <c r="D44" s="1428" t="s">
        <v>494</v>
      </c>
      <c r="E44" s="2324"/>
      <c r="F44" s="2324"/>
      <c r="G44" s="2324"/>
      <c r="H44" s="2324"/>
      <c r="I44" s="2321" t="str">
        <f>S43&amp;".1"</f>
        <v>...1</v>
      </c>
      <c r="J44" s="1428"/>
      <c r="K44" s="1428"/>
      <c r="L44" s="1429"/>
      <c r="P44" s="2322">
        <v>1</v>
      </c>
      <c r="Q44" s="1515"/>
      <c r="R44" s="421"/>
      <c r="S44" s="1522" t="str">
        <f>$I44</f>
        <v>...1</v>
      </c>
      <c r="T44" s="350" t="s">
        <v>481</v>
      </c>
      <c r="U44" s="365"/>
      <c r="V44" s="2415"/>
      <c r="W44" s="2416"/>
      <c r="X44" s="2416"/>
      <c r="Y44" s="2416"/>
      <c r="Z44" s="2416"/>
      <c r="AA44" s="2416"/>
      <c r="AB44" s="2417"/>
      <c r="AC44" s="2418"/>
      <c r="AD44" s="2419"/>
      <c r="AE44" s="2419"/>
      <c r="AF44" s="2419"/>
      <c r="AG44" s="2419"/>
      <c r="AH44" s="2419"/>
      <c r="AI44" s="2419"/>
      <c r="AJ44" s="2420"/>
      <c r="AK44" s="1323" t="s">
        <v>482</v>
      </c>
      <c r="AM44" s="565"/>
      <c r="AN44" s="565" t="str">
        <f>IF(T44="","",T44)</f>
        <v>Наименование признака дифференциации</v>
      </c>
      <c r="AO44" s="565"/>
      <c r="AP44" s="565"/>
      <c r="AQ44" s="1220">
        <v>23</v>
      </c>
    </row>
    <row customHeight="1" ht="24">
      <c r="A45" s="1428" t="s">
        <v>229</v>
      </c>
      <c r="B45" s="1428" t="s">
        <v>230</v>
      </c>
      <c r="C45" s="1428" t="s">
        <v>231</v>
      </c>
      <c r="D45" s="1428" t="s">
        <v>494</v>
      </c>
      <c r="E45" s="2324"/>
      <c r="F45" s="2324"/>
      <c r="G45" s="2324"/>
      <c r="H45" s="2324"/>
      <c r="I45" s="2351"/>
      <c r="J45" s="2321" t="str">
        <f>I44&amp;".1"</f>
        <v>...1.1</v>
      </c>
      <c r="K45" s="1428"/>
      <c r="L45" s="1429" t="s">
        <v>404</v>
      </c>
      <c r="P45" s="2322"/>
      <c r="Q45" s="2322">
        <v>1</v>
      </c>
      <c r="R45" s="422"/>
      <c r="S45" s="1522" t="str">
        <f>$J45</f>
        <v>...1.1</v>
      </c>
      <c r="T45" s="351" t="s">
        <v>405</v>
      </c>
      <c r="U45" s="365"/>
      <c r="V45" s="2310"/>
      <c r="W45" s="2311"/>
      <c r="X45" s="2311"/>
      <c r="Y45" s="2311"/>
      <c r="Z45" s="2311"/>
      <c r="AA45" s="2311"/>
      <c r="AB45" s="2312"/>
      <c r="AC45" s="2310"/>
      <c r="AD45" s="2311"/>
      <c r="AE45" s="2311"/>
      <c r="AF45" s="2311"/>
      <c r="AG45" s="2311"/>
      <c r="AH45" s="2311"/>
      <c r="AI45" s="2311"/>
      <c r="AJ45" s="2312"/>
      <c r="AK45" s="1372" t="s">
        <v>483</v>
      </c>
      <c r="AM45" s="565"/>
      <c r="AN45" s="565" t="str">
        <f>IF(T45="","",T45)</f>
        <v>Группа потребителей</v>
      </c>
      <c r="AO45" s="565"/>
      <c r="AP45" s="565"/>
      <c r="AQ45" s="1220">
        <v>23</v>
      </c>
    </row>
    <row customHeight="1" ht="24">
      <c r="A46" s="1428" t="s">
        <v>229</v>
      </c>
      <c r="B46" s="1428" t="s">
        <v>230</v>
      </c>
      <c r="C46" s="1428" t="s">
        <v>231</v>
      </c>
      <c r="D46" s="1428" t="s">
        <v>494</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229</v>
      </c>
      <c r="B47" s="1428" t="s">
        <v>230</v>
      </c>
      <c r="C47" s="1428" t="s">
        <v>231</v>
      </c>
      <c r="D47" s="1428" t="s">
        <v>494</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229</v>
      </c>
      <c r="B48" s="1428" t="s">
        <v>230</v>
      </c>
      <c r="C48" s="1428" t="s">
        <v>231</v>
      </c>
      <c r="D48" s="1428" t="s">
        <v>494</v>
      </c>
      <c r="E48" s="2324"/>
      <c r="F48" s="2324"/>
      <c r="G48" s="2324"/>
      <c r="H48" s="2324"/>
      <c r="I48" s="2351"/>
      <c r="J48" s="2321"/>
      <c r="K48" s="1428"/>
      <c r="L48" s="1429"/>
      <c r="P48" s="2322"/>
      <c r="Q48" s="2322"/>
      <c r="R48" s="421"/>
      <c r="S48" s="1343"/>
      <c r="T48" s="352" t="s">
        <v>484</v>
      </c>
      <c r="U48" s="432"/>
      <c r="V48" s="432"/>
      <c r="W48" s="432"/>
      <c r="X48" s="432"/>
      <c r="Y48" s="432"/>
      <c r="Z48" s="432"/>
      <c r="AA48" s="432"/>
      <c r="AB48" s="432"/>
      <c r="AC48" s="432"/>
      <c r="AD48" s="432"/>
      <c r="AE48" s="432"/>
      <c r="AF48" s="432"/>
      <c r="AG48" s="432"/>
      <c r="AH48" s="432"/>
      <c r="AI48" s="432"/>
      <c r="AJ48" s="432"/>
      <c r="AK48" s="1323" t="s">
        <v>485</v>
      </c>
      <c r="AM48" s="565"/>
      <c r="AN48" s="565" t="str">
        <f>IF(T48="","",T48)</f>
        <v>Добавить значение признака дифференциации</v>
      </c>
      <c r="AO48" s="565"/>
      <c r="AP48" s="565"/>
      <c r="AQ48" s="1220">
        <v>20</v>
      </c>
    </row>
    <row customHeight="1" ht="22.049999999999997">
      <c r="A49" s="1428" t="s">
        <v>229</v>
      </c>
      <c r="B49" s="1428" t="s">
        <v>230</v>
      </c>
      <c r="C49" s="1428" t="s">
        <v>231</v>
      </c>
      <c r="D49" s="1428" t="s">
        <v>494</v>
      </c>
      <c r="E49" s="2324"/>
      <c r="F49" s="2324"/>
      <c r="G49" s="2324"/>
      <c r="H49" s="2324"/>
      <c r="I49" s="2321"/>
      <c r="J49" s="1428"/>
      <c r="K49" s="1428"/>
      <c r="L49" s="1429"/>
      <c r="P49" s="2322"/>
      <c r="Q49" s="1515"/>
      <c r="R49" s="421"/>
      <c r="S49" s="1343"/>
      <c r="T49" s="430" t="s">
        <v>410</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229</v>
      </c>
      <c r="B50" s="1428" t="s">
        <v>230</v>
      </c>
      <c r="C50" s="1428" t="s">
        <v>231</v>
      </c>
      <c r="D50" s="1428" t="s">
        <v>494</v>
      </c>
      <c r="E50" s="2324"/>
      <c r="F50" s="2324"/>
      <c r="G50" s="2324"/>
      <c r="H50" s="2323"/>
      <c r="I50" s="1428"/>
      <c r="J50" s="1428"/>
      <c r="K50" s="1428"/>
      <c r="L50" s="1429"/>
      <c r="M50" s="1430"/>
      <c r="N50" s="1430"/>
      <c r="O50" s="602"/>
      <c r="P50" s="425"/>
      <c r="Q50" s="440"/>
      <c r="R50" s="420"/>
      <c r="S50" s="1343"/>
      <c r="T50" s="437" t="s">
        <v>486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30" customFormat="1" customHeight="1" ht="0">
      <c r="A51" s="1408" t="s">
        <v>229</v>
      </c>
      <c r="B51" s="1408" t="s">
        <v>230</v>
      </c>
      <c r="C51" s="1379"/>
      <c r="D51" s="1379"/>
      <c r="E51" s="2324"/>
      <c r="F51" s="2323"/>
      <c r="G51" s="1379"/>
      <c r="H51" s="1379"/>
      <c r="I51" s="1379"/>
      <c r="J51" s="1379"/>
      <c r="K51" s="1379"/>
      <c r="L51" s="1523"/>
      <c r="M51" s="1386"/>
      <c r="N51" s="1386"/>
      <c r="P51" s="1381"/>
      <c r="Q51" s="1382"/>
      <c r="R51" s="1381"/>
      <c r="S51" s="1387"/>
      <c r="T51" s="1390" t="s">
        <v>413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30" customFormat="1" customHeight="1" ht="0">
      <c r="A52" s="1408" t="s">
        <v>229</v>
      </c>
      <c r="B52" s="1408"/>
      <c r="C52" s="1408"/>
      <c r="D52" s="1408"/>
      <c r="E52" s="2323"/>
      <c r="F52" s="1408"/>
      <c r="G52" s="1408"/>
      <c r="H52" s="1408"/>
      <c r="I52" s="1408"/>
      <c r="J52" s="1408"/>
      <c r="K52" s="1408"/>
      <c r="L52" s="1411"/>
      <c r="M52" s="1386"/>
      <c r="N52" s="1386"/>
      <c r="O52" s="583"/>
      <c r="P52" s="445"/>
      <c r="Q52" s="1409"/>
      <c r="R52" s="445"/>
      <c r="S52" s="1387"/>
      <c r="T52" s="1390" t="s">
        <v>414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30"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446</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FEC88-968C-C4A8-63E8-8F4164DD7A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395</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396</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479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480</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481</v>
      </c>
      <c r="U5" s="365"/>
      <c r="V5" s="2415"/>
      <c r="W5" s="2416"/>
      <c r="X5" s="2416"/>
      <c r="Y5" s="2416"/>
      <c r="Z5" s="2416"/>
      <c r="AA5" s="2416"/>
      <c r="AB5" s="2417"/>
      <c r="AC5" s="2418"/>
      <c r="AD5" s="2419"/>
      <c r="AE5" s="2419"/>
      <c r="AF5" s="2419"/>
      <c r="AG5" s="2419"/>
      <c r="AH5" s="2419"/>
      <c r="AI5" s="2419"/>
      <c r="AJ5" s="2420"/>
      <c r="AK5" s="1323" t="s">
        <v>482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404</v>
      </c>
      <c r="P6" s="2322"/>
      <c r="Q6" s="2322">
        <v>1</v>
      </c>
      <c r="R6" s="422"/>
      <c r="S6" s="1522">
        <f>$J6</f>
      </c>
      <c r="T6" s="351" t="s">
        <v>405</v>
      </c>
      <c r="U6" s="365"/>
      <c r="V6" s="2310"/>
      <c r="W6" s="2311"/>
      <c r="X6" s="2311"/>
      <c r="Y6" s="2311"/>
      <c r="Z6" s="2311"/>
      <c r="AA6" s="2311"/>
      <c r="AB6" s="2312"/>
      <c r="AC6" s="2310"/>
      <c r="AD6" s="2311"/>
      <c r="AE6" s="2311"/>
      <c r="AF6" s="2311"/>
      <c r="AG6" s="2311"/>
      <c r="AH6" s="2311"/>
      <c r="AI6" s="2311"/>
      <c r="AJ6" s="2312"/>
      <c r="AK6" s="1372" t="s">
        <v>483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432"/>
      <c r="X9" s="432"/>
      <c r="Y9" s="432"/>
      <c r="Z9" s="432"/>
      <c r="AA9" s="432"/>
      <c r="AB9" s="432"/>
      <c r="AC9" s="432"/>
      <c r="AD9" s="432"/>
      <c r="AE9" s="432"/>
      <c r="AF9" s="432"/>
      <c r="AG9" s="432"/>
      <c r="AH9" s="432"/>
      <c r="AI9" s="432"/>
      <c r="AJ9" s="432"/>
      <c r="AK9" s="1323" t="s">
        <v>485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410</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30"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30"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70" customFormat="1" customHeight="1" ht="22.5" hidden="1">
      <c r="L18" s="1512"/>
      <c r="M18" s="1427"/>
      <c r="N18" s="1427"/>
      <c r="O18" s="1432" t="s">
        <v>415</v>
      </c>
      <c r="P18" s="1427"/>
      <c r="Q18" s="1436"/>
      <c r="R18" s="1436"/>
      <c r="S18" s="794"/>
      <c r="Y18" s="1432"/>
      <c r="AA18" s="1432"/>
      <c r="AB18" s="1431"/>
      <c r="AF18" s="1432"/>
      <c r="AH18" s="1432"/>
      <c r="AI18" s="1431"/>
      <c r="AL18" s="576"/>
      <c r="AM18" s="576"/>
      <c r="AN18" s="576"/>
      <c r="AO18" s="576"/>
      <c r="AP18" s="576"/>
      <c r="AQ18" s="1225">
        <v>0</v>
      </c>
    </row>
    <row s="4470" customFormat="1" customHeight="1" ht="14.25" hidden="1">
      <c r="L19" s="1512"/>
      <c r="M19" s="1427"/>
      <c r="N19" s="1427"/>
      <c r="O19" s="1427"/>
      <c r="P19" s="1427"/>
      <c r="Q19" s="1436"/>
      <c r="R19" s="1436"/>
      <c r="S19" s="794"/>
      <c r="AB19" s="1431"/>
      <c r="AI19" s="1431"/>
      <c r="AL19" s="576"/>
      <c r="AM19" s="576"/>
      <c r="AN19" s="576"/>
      <c r="AO19" s="576"/>
      <c r="AP19" s="576"/>
      <c r="AQ19" s="1225">
        <v>0</v>
      </c>
    </row>
    <row s="4470" customFormat="1" customHeight="1" ht="12" hidden="1">
      <c r="L20" s="1512"/>
      <c r="M20" s="1427"/>
      <c r="N20" s="1427"/>
      <c r="O20" s="1429" t="s">
        <v>416</v>
      </c>
      <c r="P20" s="1427"/>
      <c r="Q20" s="1507"/>
      <c r="R20" s="1507"/>
      <c r="S20" s="794"/>
      <c r="T20" s="1225" t="s">
        <v>417</v>
      </c>
      <c r="Z20" s="251" t="s">
        <v>418</v>
      </c>
      <c r="AB20" s="251" t="s">
        <v>419</v>
      </c>
      <c r="AC20" s="1225" t="s">
        <v>417</v>
      </c>
      <c r="AG20" s="251" t="s">
        <v>420</v>
      </c>
      <c r="AI20" s="251" t="s">
        <v>419</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МУП "ЖКХ Миллеровского района"</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4"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4"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4"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4"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4"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4"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425</v>
      </c>
      <c r="AC34" s="391"/>
      <c r="AD34" s="391"/>
      <c r="AE34" s="391"/>
      <c r="AF34" s="391"/>
      <c r="AG34" s="391"/>
      <c r="AH34" s="391"/>
      <c r="AI34" s="343" t="s">
        <v>425</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t="s">
        <v>299</v>
      </c>
      <c r="AQ36" s="1220">
        <v>14</v>
      </c>
    </row>
    <row customHeight="1" ht="14.699999999999998">
      <c r="Q37" s="441"/>
      <c r="R37" s="441"/>
      <c r="S37" s="2338" t="s">
        <v>87</v>
      </c>
      <c r="T37" s="2274" t="s">
        <v>426</v>
      </c>
      <c r="U37" s="366"/>
      <c r="V37" s="2339" t="s">
        <v>427</v>
      </c>
      <c r="W37" s="2340"/>
      <c r="X37" s="2340"/>
      <c r="Y37" s="2340"/>
      <c r="Z37" s="2340"/>
      <c r="AA37" s="2341"/>
      <c r="AB37" s="2342" t="s">
        <v>428</v>
      </c>
      <c r="AC37" s="2339" t="s">
        <v>427</v>
      </c>
      <c r="AD37" s="2340"/>
      <c r="AE37" s="2340"/>
      <c r="AF37" s="2340"/>
      <c r="AG37" s="2340"/>
      <c r="AH37" s="2341"/>
      <c r="AI37" s="2342" t="s">
        <v>429</v>
      </c>
      <c r="AJ37" s="2345" t="s">
        <v>430</v>
      </c>
      <c r="AK37" s="2192"/>
      <c r="AQ37" s="1220">
        <v>14</v>
      </c>
    </row>
    <row customHeight="1" ht="35.699999999999996">
      <c r="Q38" s="441"/>
      <c r="R38" s="441"/>
      <c r="S38" s="2338"/>
      <c r="T38" s="2274"/>
      <c r="U38" s="1096"/>
      <c r="V38" s="1517" t="s">
        <v>487</v>
      </c>
      <c r="W38" s="2327" t="s">
        <v>433</v>
      </c>
      <c r="X38" s="2328"/>
      <c r="Y38" s="2327" t="s">
        <v>434</v>
      </c>
      <c r="Z38" s="2334"/>
      <c r="AA38" s="2328"/>
      <c r="AB38" s="2343"/>
      <c r="AC38" s="1517" t="s">
        <v>487</v>
      </c>
      <c r="AD38" s="2327" t="s">
        <v>433</v>
      </c>
      <c r="AE38" s="2328"/>
      <c r="AF38" s="2327" t="s">
        <v>434</v>
      </c>
      <c r="AG38" s="2334"/>
      <c r="AH38" s="2328"/>
      <c r="AI38" s="2343"/>
      <c r="AJ38" s="2346"/>
      <c r="AK38" s="2192"/>
      <c r="AQ38" s="1220">
        <v>34</v>
      </c>
    </row>
    <row customHeight="1" ht="35.699999999999996">
      <c r="A39" s="1435"/>
      <c r="B39" s="1435" t="s">
        <v>135</v>
      </c>
      <c r="C39" s="1435" t="s">
        <v>136</v>
      </c>
      <c r="D39" s="1435" t="s">
        <v>137</v>
      </c>
      <c r="E39" s="1429" t="s">
        <v>435</v>
      </c>
      <c r="F39" s="1429" t="s">
        <v>436</v>
      </c>
      <c r="G39" s="1429" t="s">
        <v>437</v>
      </c>
      <c r="H39" s="1429"/>
      <c r="I39" s="1429" t="s">
        <v>488</v>
      </c>
      <c r="J39" s="1429" t="s">
        <v>440</v>
      </c>
      <c r="K39" s="1429" t="s">
        <v>489</v>
      </c>
      <c r="L39" s="1429" t="s">
        <v>416</v>
      </c>
      <c r="Q39" s="441"/>
      <c r="R39" s="441"/>
      <c r="S39" s="2338"/>
      <c r="T39" s="2274"/>
      <c r="U39" s="367"/>
      <c r="V39" s="1517" t="s">
        <v>490</v>
      </c>
      <c r="W39" s="1287" t="s">
        <v>491</v>
      </c>
      <c r="X39" s="1287" t="s">
        <v>492</v>
      </c>
      <c r="Y39" s="1520" t="s">
        <v>444</v>
      </c>
      <c r="Z39" s="2335" t="s">
        <v>445</v>
      </c>
      <c r="AA39" s="2336"/>
      <c r="AB39" s="2344"/>
      <c r="AC39" s="1517" t="s">
        <v>490</v>
      </c>
      <c r="AD39" s="1287" t="s">
        <v>491</v>
      </c>
      <c r="AE39" s="1287" t="s">
        <v>492</v>
      </c>
      <c r="AF39" s="1520" t="s">
        <v>444</v>
      </c>
      <c r="AG39" s="2335" t="s">
        <v>445</v>
      </c>
      <c r="AH39" s="2336"/>
      <c r="AI39" s="2344"/>
      <c r="AJ39" s="2347"/>
      <c r="AK39" s="2192"/>
      <c r="AQ39" s="1220">
        <v>34</v>
      </c>
    </row>
    <row s="3621"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234</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234</v>
      </c>
      <c r="B42" s="1428" t="s">
        <v>235</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395</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396</v>
      </c>
      <c r="AM42" s="565"/>
      <c r="AN42" s="565" t="str">
        <f>IF(T42="","",T42)</f>
        <v>Территория действия тарифа</v>
      </c>
      <c r="AO42" s="565"/>
      <c r="AP42" s="565"/>
      <c r="AQ42" s="1220">
        <v>23</v>
      </c>
    </row>
    <row customHeight="1" ht="24">
      <c r="A43" s="1428" t="s">
        <v>234</v>
      </c>
      <c r="B43" s="1428" t="s">
        <v>235</v>
      </c>
      <c r="C43" s="1428" t="s">
        <v>236</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479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480</v>
      </c>
      <c r="AM43" s="565"/>
      <c r="AN43" s="565" t="str">
        <f>IF(T43="","",T43)</f>
        <v>Наименование централизованной системы холодного водоснабжения</v>
      </c>
      <c r="AO43" s="565"/>
      <c r="AP43" s="565"/>
      <c r="AQ43" s="1220">
        <v>23</v>
      </c>
    </row>
    <row customHeight="1" ht="24">
      <c r="A44" s="1428" t="s">
        <v>234</v>
      </c>
      <c r="B44" s="1428" t="s">
        <v>235</v>
      </c>
      <c r="C44" s="1428" t="s">
        <v>236</v>
      </c>
      <c r="D44" s="1428" t="s">
        <v>495</v>
      </c>
      <c r="E44" s="2324"/>
      <c r="F44" s="2324"/>
      <c r="G44" s="2324"/>
      <c r="H44" s="2324"/>
      <c r="I44" s="2321" t="str">
        <f>S43&amp;".1"</f>
        <v>...1</v>
      </c>
      <c r="J44" s="1428"/>
      <c r="K44" s="1428"/>
      <c r="L44" s="1429"/>
      <c r="P44" s="2322">
        <v>1</v>
      </c>
      <c r="Q44" s="1515"/>
      <c r="R44" s="421"/>
      <c r="S44" s="1522" t="str">
        <f>$I44</f>
        <v>...1</v>
      </c>
      <c r="T44" s="350" t="s">
        <v>481</v>
      </c>
      <c r="U44" s="365"/>
      <c r="V44" s="2415"/>
      <c r="W44" s="2416"/>
      <c r="X44" s="2416"/>
      <c r="Y44" s="2416"/>
      <c r="Z44" s="2416"/>
      <c r="AA44" s="2416"/>
      <c r="AB44" s="2417"/>
      <c r="AC44" s="2418"/>
      <c r="AD44" s="2419"/>
      <c r="AE44" s="2419"/>
      <c r="AF44" s="2419"/>
      <c r="AG44" s="2419"/>
      <c r="AH44" s="2419"/>
      <c r="AI44" s="2419"/>
      <c r="AJ44" s="2420"/>
      <c r="AK44" s="1323" t="s">
        <v>482</v>
      </c>
      <c r="AM44" s="565"/>
      <c r="AN44" s="565" t="str">
        <f>IF(T44="","",T44)</f>
        <v>Наименование признака дифференциации</v>
      </c>
      <c r="AO44" s="565"/>
      <c r="AP44" s="565"/>
      <c r="AQ44" s="1220">
        <v>23</v>
      </c>
    </row>
    <row customHeight="1" ht="24">
      <c r="A45" s="1428" t="s">
        <v>234</v>
      </c>
      <c r="B45" s="1428" t="s">
        <v>235</v>
      </c>
      <c r="C45" s="1428" t="s">
        <v>236</v>
      </c>
      <c r="D45" s="1428" t="s">
        <v>495</v>
      </c>
      <c r="E45" s="2324"/>
      <c r="F45" s="2324"/>
      <c r="G45" s="2324"/>
      <c r="H45" s="2324"/>
      <c r="I45" s="2351"/>
      <c r="J45" s="2321" t="str">
        <f>I44&amp;".1"</f>
        <v>...1.1</v>
      </c>
      <c r="K45" s="1428"/>
      <c r="L45" s="1429" t="s">
        <v>404</v>
      </c>
      <c r="P45" s="2322"/>
      <c r="Q45" s="2322">
        <v>1</v>
      </c>
      <c r="R45" s="422"/>
      <c r="S45" s="1522" t="str">
        <f>$J45</f>
        <v>...1.1</v>
      </c>
      <c r="T45" s="351" t="s">
        <v>405</v>
      </c>
      <c r="U45" s="365"/>
      <c r="V45" s="2310"/>
      <c r="W45" s="2311"/>
      <c r="X45" s="2311"/>
      <c r="Y45" s="2311"/>
      <c r="Z45" s="2311"/>
      <c r="AA45" s="2311"/>
      <c r="AB45" s="2312"/>
      <c r="AC45" s="2310"/>
      <c r="AD45" s="2311"/>
      <c r="AE45" s="2311"/>
      <c r="AF45" s="2311"/>
      <c r="AG45" s="2311"/>
      <c r="AH45" s="2311"/>
      <c r="AI45" s="2311"/>
      <c r="AJ45" s="2312"/>
      <c r="AK45" s="1372" t="s">
        <v>483</v>
      </c>
      <c r="AM45" s="565"/>
      <c r="AN45" s="565" t="str">
        <f>IF(T45="","",T45)</f>
        <v>Группа потребителей</v>
      </c>
      <c r="AO45" s="565"/>
      <c r="AP45" s="565"/>
      <c r="AQ45" s="1220">
        <v>23</v>
      </c>
    </row>
    <row customHeight="1" ht="24">
      <c r="A46" s="1428" t="s">
        <v>234</v>
      </c>
      <c r="B46" s="1428" t="s">
        <v>235</v>
      </c>
      <c r="C46" s="1428" t="s">
        <v>236</v>
      </c>
      <c r="D46" s="1428" t="s">
        <v>495</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234</v>
      </c>
      <c r="B47" s="1428" t="s">
        <v>235</v>
      </c>
      <c r="C47" s="1428" t="s">
        <v>236</v>
      </c>
      <c r="D47" s="1428" t="s">
        <v>495</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234</v>
      </c>
      <c r="B48" s="1428" t="s">
        <v>235</v>
      </c>
      <c r="C48" s="1428" t="s">
        <v>236</v>
      </c>
      <c r="D48" s="1428" t="s">
        <v>495</v>
      </c>
      <c r="E48" s="2324"/>
      <c r="F48" s="2324"/>
      <c r="G48" s="2324"/>
      <c r="H48" s="2324"/>
      <c r="I48" s="2351"/>
      <c r="J48" s="2321"/>
      <c r="K48" s="1428"/>
      <c r="L48" s="1429"/>
      <c r="P48" s="2322"/>
      <c r="Q48" s="2322"/>
      <c r="R48" s="421"/>
      <c r="S48" s="1343"/>
      <c r="T48" s="352" t="s">
        <v>484</v>
      </c>
      <c r="U48" s="432"/>
      <c r="V48" s="432"/>
      <c r="W48" s="432"/>
      <c r="X48" s="432"/>
      <c r="Y48" s="432"/>
      <c r="Z48" s="432"/>
      <c r="AA48" s="432"/>
      <c r="AB48" s="432"/>
      <c r="AC48" s="432"/>
      <c r="AD48" s="432"/>
      <c r="AE48" s="432"/>
      <c r="AF48" s="432"/>
      <c r="AG48" s="432"/>
      <c r="AH48" s="432"/>
      <c r="AI48" s="432"/>
      <c r="AJ48" s="432"/>
      <c r="AK48" s="1323" t="s">
        <v>485</v>
      </c>
      <c r="AM48" s="565"/>
      <c r="AN48" s="565" t="str">
        <f>IF(T48="","",T48)</f>
        <v>Добавить значение признака дифференциации</v>
      </c>
      <c r="AO48" s="565"/>
      <c r="AP48" s="565"/>
      <c r="AQ48" s="1220">
        <v>20</v>
      </c>
    </row>
    <row customHeight="1" ht="22.049999999999997">
      <c r="A49" s="1428" t="s">
        <v>234</v>
      </c>
      <c r="B49" s="1428" t="s">
        <v>235</v>
      </c>
      <c r="C49" s="1428" t="s">
        <v>236</v>
      </c>
      <c r="D49" s="1428" t="s">
        <v>495</v>
      </c>
      <c r="E49" s="2324"/>
      <c r="F49" s="2324"/>
      <c r="G49" s="2324"/>
      <c r="H49" s="2324"/>
      <c r="I49" s="2321"/>
      <c r="J49" s="1428"/>
      <c r="K49" s="1428"/>
      <c r="L49" s="1429"/>
      <c r="P49" s="2322"/>
      <c r="Q49" s="1515"/>
      <c r="R49" s="421"/>
      <c r="S49" s="1343"/>
      <c r="T49" s="430" t="s">
        <v>410</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234</v>
      </c>
      <c r="B50" s="1428" t="s">
        <v>235</v>
      </c>
      <c r="C50" s="1428" t="s">
        <v>236</v>
      </c>
      <c r="D50" s="1428" t="s">
        <v>495</v>
      </c>
      <c r="E50" s="2324"/>
      <c r="F50" s="2324"/>
      <c r="G50" s="2324"/>
      <c r="H50" s="2323"/>
      <c r="I50" s="1428"/>
      <c r="J50" s="1428"/>
      <c r="K50" s="1428"/>
      <c r="L50" s="1429"/>
      <c r="M50" s="1430"/>
      <c r="N50" s="1430"/>
      <c r="O50" s="602"/>
      <c r="P50" s="425"/>
      <c r="Q50" s="440"/>
      <c r="R50" s="420"/>
      <c r="S50" s="1343"/>
      <c r="T50" s="437" t="s">
        <v>486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30" customFormat="1" customHeight="1" ht="0">
      <c r="A51" s="1408" t="s">
        <v>234</v>
      </c>
      <c r="B51" s="1408" t="s">
        <v>235</v>
      </c>
      <c r="C51" s="1379"/>
      <c r="D51" s="1379"/>
      <c r="E51" s="2324"/>
      <c r="F51" s="2323"/>
      <c r="G51" s="1379"/>
      <c r="H51" s="1379"/>
      <c r="I51" s="1379"/>
      <c r="J51" s="1379"/>
      <c r="K51" s="1379"/>
      <c r="L51" s="1523"/>
      <c r="M51" s="1386"/>
      <c r="N51" s="1386"/>
      <c r="P51" s="1381"/>
      <c r="Q51" s="1382"/>
      <c r="R51" s="1381"/>
      <c r="S51" s="1387"/>
      <c r="T51" s="1390" t="s">
        <v>413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30" customFormat="1" customHeight="1" ht="0">
      <c r="A52" s="1408" t="s">
        <v>234</v>
      </c>
      <c r="B52" s="1408"/>
      <c r="C52" s="1408"/>
      <c r="D52" s="1408"/>
      <c r="E52" s="2323"/>
      <c r="F52" s="1408"/>
      <c r="G52" s="1408"/>
      <c r="H52" s="1408"/>
      <c r="I52" s="1408"/>
      <c r="J52" s="1408"/>
      <c r="K52" s="1408"/>
      <c r="L52" s="1411"/>
      <c r="M52" s="1386"/>
      <c r="N52" s="1386"/>
      <c r="O52" s="583"/>
      <c r="P52" s="445"/>
      <c r="Q52" s="1409"/>
      <c r="R52" s="445"/>
      <c r="S52" s="1387"/>
      <c r="T52" s="1390" t="s">
        <v>414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30"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446</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AA148-E938-BD19-16A6-E85794F887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395</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396</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479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480</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481</v>
      </c>
      <c r="U5" s="365"/>
      <c r="V5" s="2415"/>
      <c r="W5" s="2416"/>
      <c r="X5" s="2416"/>
      <c r="Y5" s="2416"/>
      <c r="Z5" s="2416"/>
      <c r="AA5" s="2416"/>
      <c r="AB5" s="2417"/>
      <c r="AC5" s="2418"/>
      <c r="AD5" s="2419"/>
      <c r="AE5" s="2419"/>
      <c r="AF5" s="2419"/>
      <c r="AG5" s="2419"/>
      <c r="AH5" s="2419"/>
      <c r="AI5" s="2419"/>
      <c r="AJ5" s="2420"/>
      <c r="AK5" s="1323" t="s">
        <v>482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404</v>
      </c>
      <c r="P6" s="2322"/>
      <c r="Q6" s="2322">
        <v>1</v>
      </c>
      <c r="R6" s="422"/>
      <c r="S6" s="1522">
        <f>$J6</f>
      </c>
      <c r="T6" s="351" t="s">
        <v>405</v>
      </c>
      <c r="U6" s="365"/>
      <c r="V6" s="2310"/>
      <c r="W6" s="2311"/>
      <c r="X6" s="2311"/>
      <c r="Y6" s="2311"/>
      <c r="Z6" s="2311"/>
      <c r="AA6" s="2311"/>
      <c r="AB6" s="2312"/>
      <c r="AC6" s="2310"/>
      <c r="AD6" s="2311"/>
      <c r="AE6" s="2311"/>
      <c r="AF6" s="2311"/>
      <c r="AG6" s="2311"/>
      <c r="AH6" s="2311"/>
      <c r="AI6" s="2311"/>
      <c r="AJ6" s="2312"/>
      <c r="AK6" s="1372" t="s">
        <v>483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432"/>
      <c r="X9" s="432"/>
      <c r="Y9" s="432"/>
      <c r="Z9" s="432"/>
      <c r="AA9" s="432"/>
      <c r="AB9" s="432"/>
      <c r="AC9" s="432"/>
      <c r="AD9" s="432"/>
      <c r="AE9" s="432"/>
      <c r="AF9" s="432"/>
      <c r="AG9" s="432"/>
      <c r="AH9" s="432"/>
      <c r="AI9" s="432"/>
      <c r="AJ9" s="432"/>
      <c r="AK9" s="1323" t="s">
        <v>485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410</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30"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30"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70" customFormat="1" customHeight="1" ht="22.5" hidden="1">
      <c r="L18" s="1512"/>
      <c r="M18" s="1427"/>
      <c r="N18" s="1427"/>
      <c r="O18" s="1432" t="s">
        <v>415</v>
      </c>
      <c r="P18" s="1427"/>
      <c r="Q18" s="1436"/>
      <c r="R18" s="1436"/>
      <c r="S18" s="794"/>
      <c r="Y18" s="1432"/>
      <c r="AA18" s="1432"/>
      <c r="AB18" s="1431"/>
      <c r="AF18" s="1432"/>
      <c r="AH18" s="1432"/>
      <c r="AI18" s="1431"/>
      <c r="AL18" s="576"/>
      <c r="AM18" s="576"/>
      <c r="AN18" s="576"/>
      <c r="AO18" s="576"/>
      <c r="AP18" s="576"/>
      <c r="AQ18" s="1225">
        <v>0</v>
      </c>
    </row>
    <row s="4470" customFormat="1" customHeight="1" ht="14.25" hidden="1">
      <c r="L19" s="1512"/>
      <c r="M19" s="1427"/>
      <c r="N19" s="1427"/>
      <c r="O19" s="1427"/>
      <c r="P19" s="1427"/>
      <c r="Q19" s="1436"/>
      <c r="R19" s="1436"/>
      <c r="S19" s="794"/>
      <c r="AB19" s="1431"/>
      <c r="AI19" s="1431"/>
      <c r="AL19" s="576"/>
      <c r="AM19" s="576"/>
      <c r="AN19" s="576"/>
      <c r="AO19" s="576"/>
      <c r="AP19" s="576"/>
      <c r="AQ19" s="1225">
        <v>0</v>
      </c>
    </row>
    <row s="4470" customFormat="1" customHeight="1" ht="12" hidden="1">
      <c r="L20" s="1512"/>
      <c r="M20" s="1427"/>
      <c r="N20" s="1427"/>
      <c r="O20" s="1429" t="s">
        <v>416</v>
      </c>
      <c r="P20" s="1427"/>
      <c r="Q20" s="1507"/>
      <c r="R20" s="1507"/>
      <c r="S20" s="794"/>
      <c r="T20" s="1225" t="s">
        <v>417</v>
      </c>
      <c r="Z20" s="251" t="s">
        <v>418</v>
      </c>
      <c r="AB20" s="251" t="s">
        <v>419</v>
      </c>
      <c r="AC20" s="1225" t="s">
        <v>417</v>
      </c>
      <c r="AG20" s="251" t="s">
        <v>420</v>
      </c>
      <c r="AI20" s="251" t="s">
        <v>419</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МУП "ЖКХ Миллеровского района"</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4"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4"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4"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4"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4"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4"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425</v>
      </c>
      <c r="AC34" s="391"/>
      <c r="AD34" s="391"/>
      <c r="AE34" s="391"/>
      <c r="AF34" s="391"/>
      <c r="AG34" s="391"/>
      <c r="AH34" s="391"/>
      <c r="AI34" s="343" t="s">
        <v>425</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t="s">
        <v>299</v>
      </c>
      <c r="AQ36" s="1220">
        <v>14</v>
      </c>
    </row>
    <row customHeight="1" ht="14.699999999999998">
      <c r="Q37" s="441"/>
      <c r="R37" s="441"/>
      <c r="S37" s="2338" t="s">
        <v>87</v>
      </c>
      <c r="T37" s="2274" t="s">
        <v>426</v>
      </c>
      <c r="U37" s="366"/>
      <c r="V37" s="2339" t="s">
        <v>427</v>
      </c>
      <c r="W37" s="2340"/>
      <c r="X37" s="2340"/>
      <c r="Y37" s="2340"/>
      <c r="Z37" s="2340"/>
      <c r="AA37" s="2341"/>
      <c r="AB37" s="2342" t="s">
        <v>428</v>
      </c>
      <c r="AC37" s="2339" t="s">
        <v>427</v>
      </c>
      <c r="AD37" s="2340"/>
      <c r="AE37" s="2340"/>
      <c r="AF37" s="2340"/>
      <c r="AG37" s="2340"/>
      <c r="AH37" s="2341"/>
      <c r="AI37" s="2342" t="s">
        <v>429</v>
      </c>
      <c r="AJ37" s="2345" t="s">
        <v>430</v>
      </c>
      <c r="AK37" s="2192"/>
      <c r="AQ37" s="1220">
        <v>14</v>
      </c>
    </row>
    <row customHeight="1" ht="35.699999999999996">
      <c r="Q38" s="441"/>
      <c r="R38" s="441"/>
      <c r="S38" s="2338"/>
      <c r="T38" s="2274"/>
      <c r="U38" s="1096"/>
      <c r="V38" s="1517" t="s">
        <v>487</v>
      </c>
      <c r="W38" s="2327" t="s">
        <v>433</v>
      </c>
      <c r="X38" s="2328"/>
      <c r="Y38" s="2327" t="s">
        <v>434</v>
      </c>
      <c r="Z38" s="2334"/>
      <c r="AA38" s="2328"/>
      <c r="AB38" s="2343"/>
      <c r="AC38" s="1517" t="s">
        <v>487</v>
      </c>
      <c r="AD38" s="2327" t="s">
        <v>433</v>
      </c>
      <c r="AE38" s="2328"/>
      <c r="AF38" s="2327" t="s">
        <v>434</v>
      </c>
      <c r="AG38" s="2334"/>
      <c r="AH38" s="2328"/>
      <c r="AI38" s="2343"/>
      <c r="AJ38" s="2346"/>
      <c r="AK38" s="2192"/>
      <c r="AQ38" s="1220">
        <v>34</v>
      </c>
    </row>
    <row customHeight="1" ht="35.699999999999996">
      <c r="A39" s="1435"/>
      <c r="B39" s="1435" t="s">
        <v>135</v>
      </c>
      <c r="C39" s="1435" t="s">
        <v>136</v>
      </c>
      <c r="D39" s="1435" t="s">
        <v>137</v>
      </c>
      <c r="E39" s="1429" t="s">
        <v>435</v>
      </c>
      <c r="F39" s="1429" t="s">
        <v>436</v>
      </c>
      <c r="G39" s="1429" t="s">
        <v>437</v>
      </c>
      <c r="H39" s="1429"/>
      <c r="I39" s="1429" t="s">
        <v>488</v>
      </c>
      <c r="J39" s="1429" t="s">
        <v>440</v>
      </c>
      <c r="K39" s="1429" t="s">
        <v>489</v>
      </c>
      <c r="L39" s="1429" t="s">
        <v>416</v>
      </c>
      <c r="Q39" s="441"/>
      <c r="R39" s="441"/>
      <c r="S39" s="2338"/>
      <c r="T39" s="2274"/>
      <c r="U39" s="367"/>
      <c r="V39" s="1517" t="s">
        <v>490</v>
      </c>
      <c r="W39" s="1287" t="s">
        <v>491</v>
      </c>
      <c r="X39" s="1287" t="s">
        <v>492</v>
      </c>
      <c r="Y39" s="1520" t="s">
        <v>444</v>
      </c>
      <c r="Z39" s="2335" t="s">
        <v>445</v>
      </c>
      <c r="AA39" s="2336"/>
      <c r="AB39" s="2344"/>
      <c r="AC39" s="1517" t="s">
        <v>490</v>
      </c>
      <c r="AD39" s="1287" t="s">
        <v>491</v>
      </c>
      <c r="AE39" s="1287" t="s">
        <v>492</v>
      </c>
      <c r="AF39" s="1520" t="s">
        <v>444</v>
      </c>
      <c r="AG39" s="2335" t="s">
        <v>445</v>
      </c>
      <c r="AH39" s="2336"/>
      <c r="AI39" s="2344"/>
      <c r="AJ39" s="2347"/>
      <c r="AK39" s="2192"/>
      <c r="AQ39" s="1220">
        <v>34</v>
      </c>
    </row>
    <row s="3621"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239</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239</v>
      </c>
      <c r="B42" s="1428" t="s">
        <v>240</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395</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396</v>
      </c>
      <c r="AM42" s="565"/>
      <c r="AN42" s="565" t="str">
        <f>IF(T42="","",T42)</f>
        <v>Территория действия тарифа</v>
      </c>
      <c r="AO42" s="565"/>
      <c r="AP42" s="565"/>
      <c r="AQ42" s="1220">
        <v>23</v>
      </c>
    </row>
    <row customHeight="1" ht="24">
      <c r="A43" s="1428" t="s">
        <v>239</v>
      </c>
      <c r="B43" s="1428" t="s">
        <v>240</v>
      </c>
      <c r="C43" s="1428" t="s">
        <v>241</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479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480</v>
      </c>
      <c r="AM43" s="565"/>
      <c r="AN43" s="565" t="str">
        <f>IF(T43="","",T43)</f>
        <v>Наименование централизованной системы холодного водоснабжения</v>
      </c>
      <c r="AO43" s="565"/>
      <c r="AP43" s="565"/>
      <c r="AQ43" s="1220">
        <v>23</v>
      </c>
    </row>
    <row customHeight="1" ht="24">
      <c r="A44" s="1428" t="s">
        <v>239</v>
      </c>
      <c r="B44" s="1428" t="s">
        <v>240</v>
      </c>
      <c r="C44" s="1428" t="s">
        <v>241</v>
      </c>
      <c r="D44" s="1428" t="s">
        <v>496</v>
      </c>
      <c r="E44" s="2324"/>
      <c r="F44" s="2324"/>
      <c r="G44" s="2324"/>
      <c r="H44" s="2324"/>
      <c r="I44" s="2321" t="str">
        <f>S43&amp;".1"</f>
        <v>...1</v>
      </c>
      <c r="J44" s="1428"/>
      <c r="K44" s="1428"/>
      <c r="L44" s="1429"/>
      <c r="P44" s="2322">
        <v>1</v>
      </c>
      <c r="Q44" s="1515"/>
      <c r="R44" s="421"/>
      <c r="S44" s="1522" t="str">
        <f>$I44</f>
        <v>...1</v>
      </c>
      <c r="T44" s="350" t="s">
        <v>481</v>
      </c>
      <c r="U44" s="365"/>
      <c r="V44" s="2415"/>
      <c r="W44" s="2416"/>
      <c r="X44" s="2416"/>
      <c r="Y44" s="2416"/>
      <c r="Z44" s="2416"/>
      <c r="AA44" s="2416"/>
      <c r="AB44" s="2417"/>
      <c r="AC44" s="2418"/>
      <c r="AD44" s="2419"/>
      <c r="AE44" s="2419"/>
      <c r="AF44" s="2419"/>
      <c r="AG44" s="2419"/>
      <c r="AH44" s="2419"/>
      <c r="AI44" s="2419"/>
      <c r="AJ44" s="2420"/>
      <c r="AK44" s="1323" t="s">
        <v>482</v>
      </c>
      <c r="AM44" s="565"/>
      <c r="AN44" s="565" t="str">
        <f>IF(T44="","",T44)</f>
        <v>Наименование признака дифференциации</v>
      </c>
      <c r="AO44" s="565"/>
      <c r="AP44" s="565"/>
      <c r="AQ44" s="1220">
        <v>23</v>
      </c>
    </row>
    <row customHeight="1" ht="24">
      <c r="A45" s="1428" t="s">
        <v>239</v>
      </c>
      <c r="B45" s="1428" t="s">
        <v>240</v>
      </c>
      <c r="C45" s="1428" t="s">
        <v>241</v>
      </c>
      <c r="D45" s="1428" t="s">
        <v>496</v>
      </c>
      <c r="E45" s="2324"/>
      <c r="F45" s="2324"/>
      <c r="G45" s="2324"/>
      <c r="H45" s="2324"/>
      <c r="I45" s="2351"/>
      <c r="J45" s="2321" t="str">
        <f>I44&amp;".1"</f>
        <v>...1.1</v>
      </c>
      <c r="K45" s="1428"/>
      <c r="L45" s="1429" t="s">
        <v>404</v>
      </c>
      <c r="P45" s="2322"/>
      <c r="Q45" s="2322">
        <v>1</v>
      </c>
      <c r="R45" s="422"/>
      <c r="S45" s="1522" t="str">
        <f>$J45</f>
        <v>...1.1</v>
      </c>
      <c r="T45" s="351" t="s">
        <v>405</v>
      </c>
      <c r="U45" s="365"/>
      <c r="V45" s="2310"/>
      <c r="W45" s="2311"/>
      <c r="X45" s="2311"/>
      <c r="Y45" s="2311"/>
      <c r="Z45" s="2311"/>
      <c r="AA45" s="2311"/>
      <c r="AB45" s="2312"/>
      <c r="AC45" s="2310"/>
      <c r="AD45" s="2311"/>
      <c r="AE45" s="2311"/>
      <c r="AF45" s="2311"/>
      <c r="AG45" s="2311"/>
      <c r="AH45" s="2311"/>
      <c r="AI45" s="2311"/>
      <c r="AJ45" s="2312"/>
      <c r="AK45" s="1372" t="s">
        <v>483</v>
      </c>
      <c r="AM45" s="565"/>
      <c r="AN45" s="565" t="str">
        <f>IF(T45="","",T45)</f>
        <v>Группа потребителей</v>
      </c>
      <c r="AO45" s="565"/>
      <c r="AP45" s="565"/>
      <c r="AQ45" s="1220">
        <v>23</v>
      </c>
    </row>
    <row customHeight="1" ht="24">
      <c r="A46" s="1428" t="s">
        <v>239</v>
      </c>
      <c r="B46" s="1428" t="s">
        <v>240</v>
      </c>
      <c r="C46" s="1428" t="s">
        <v>241</v>
      </c>
      <c r="D46" s="1428" t="s">
        <v>496</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239</v>
      </c>
      <c r="B47" s="1428" t="s">
        <v>240</v>
      </c>
      <c r="C47" s="1428" t="s">
        <v>241</v>
      </c>
      <c r="D47" s="1428" t="s">
        <v>496</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239</v>
      </c>
      <c r="B48" s="1428" t="s">
        <v>240</v>
      </c>
      <c r="C48" s="1428" t="s">
        <v>241</v>
      </c>
      <c r="D48" s="1428" t="s">
        <v>496</v>
      </c>
      <c r="E48" s="2324"/>
      <c r="F48" s="2324"/>
      <c r="G48" s="2324"/>
      <c r="H48" s="2324"/>
      <c r="I48" s="2351"/>
      <c r="J48" s="2321"/>
      <c r="K48" s="1428"/>
      <c r="L48" s="1429"/>
      <c r="P48" s="2322"/>
      <c r="Q48" s="2322"/>
      <c r="R48" s="421"/>
      <c r="S48" s="1343"/>
      <c r="T48" s="352" t="s">
        <v>484</v>
      </c>
      <c r="U48" s="432"/>
      <c r="V48" s="432"/>
      <c r="W48" s="432"/>
      <c r="X48" s="432"/>
      <c r="Y48" s="432"/>
      <c r="Z48" s="432"/>
      <c r="AA48" s="432"/>
      <c r="AB48" s="432"/>
      <c r="AC48" s="432"/>
      <c r="AD48" s="432"/>
      <c r="AE48" s="432"/>
      <c r="AF48" s="432"/>
      <c r="AG48" s="432"/>
      <c r="AH48" s="432"/>
      <c r="AI48" s="432"/>
      <c r="AJ48" s="432"/>
      <c r="AK48" s="1323" t="s">
        <v>485</v>
      </c>
      <c r="AM48" s="565"/>
      <c r="AN48" s="565" t="str">
        <f>IF(T48="","",T48)</f>
        <v>Добавить значение признака дифференциации</v>
      </c>
      <c r="AO48" s="565"/>
      <c r="AP48" s="565"/>
      <c r="AQ48" s="1220">
        <v>20</v>
      </c>
    </row>
    <row customHeight="1" ht="22.049999999999997">
      <c r="A49" s="1428" t="s">
        <v>239</v>
      </c>
      <c r="B49" s="1428" t="s">
        <v>240</v>
      </c>
      <c r="C49" s="1428" t="s">
        <v>241</v>
      </c>
      <c r="D49" s="1428" t="s">
        <v>496</v>
      </c>
      <c r="E49" s="2324"/>
      <c r="F49" s="2324"/>
      <c r="G49" s="2324"/>
      <c r="H49" s="2324"/>
      <c r="I49" s="2321"/>
      <c r="J49" s="1428"/>
      <c r="K49" s="1428"/>
      <c r="L49" s="1429"/>
      <c r="P49" s="2322"/>
      <c r="Q49" s="1515"/>
      <c r="R49" s="421"/>
      <c r="S49" s="1343"/>
      <c r="T49" s="430" t="s">
        <v>410</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239</v>
      </c>
      <c r="B50" s="1428" t="s">
        <v>240</v>
      </c>
      <c r="C50" s="1428" t="s">
        <v>241</v>
      </c>
      <c r="D50" s="1428" t="s">
        <v>496</v>
      </c>
      <c r="E50" s="2324"/>
      <c r="F50" s="2324"/>
      <c r="G50" s="2324"/>
      <c r="H50" s="2323"/>
      <c r="I50" s="1428"/>
      <c r="J50" s="1428"/>
      <c r="K50" s="1428"/>
      <c r="L50" s="1429"/>
      <c r="M50" s="1430"/>
      <c r="N50" s="1430"/>
      <c r="O50" s="602"/>
      <c r="P50" s="425"/>
      <c r="Q50" s="440"/>
      <c r="R50" s="420"/>
      <c r="S50" s="1343"/>
      <c r="T50" s="437" t="s">
        <v>486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30" customFormat="1" customHeight="1" ht="0">
      <c r="A51" s="1408" t="s">
        <v>239</v>
      </c>
      <c r="B51" s="1408" t="s">
        <v>240</v>
      </c>
      <c r="C51" s="1379"/>
      <c r="D51" s="1379"/>
      <c r="E51" s="2324"/>
      <c r="F51" s="2323"/>
      <c r="G51" s="1379"/>
      <c r="H51" s="1379"/>
      <c r="I51" s="1379"/>
      <c r="J51" s="1379"/>
      <c r="K51" s="1379"/>
      <c r="L51" s="1523"/>
      <c r="M51" s="1386"/>
      <c r="N51" s="1386"/>
      <c r="P51" s="1381"/>
      <c r="Q51" s="1382"/>
      <c r="R51" s="1381"/>
      <c r="S51" s="1387"/>
      <c r="T51" s="1390" t="s">
        <v>413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30" customFormat="1" customHeight="1" ht="0">
      <c r="A52" s="1408" t="s">
        <v>239</v>
      </c>
      <c r="B52" s="1408"/>
      <c r="C52" s="1408"/>
      <c r="D52" s="1408"/>
      <c r="E52" s="2323"/>
      <c r="F52" s="1408"/>
      <c r="G52" s="1408"/>
      <c r="H52" s="1408"/>
      <c r="I52" s="1408"/>
      <c r="J52" s="1408"/>
      <c r="K52" s="1408"/>
      <c r="L52" s="1411"/>
      <c r="M52" s="1386"/>
      <c r="N52" s="1386"/>
      <c r="O52" s="583"/>
      <c r="P52" s="445"/>
      <c r="Q52" s="1409"/>
      <c r="R52" s="445"/>
      <c r="S52" s="1387"/>
      <c r="T52" s="1390" t="s">
        <v>414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30"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446</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D3918-60A8-5F78-7B58-8CF936A882F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1" width="10.140625" hidden="1" customWidth="1"/>
    <col min="4" max="4" style="4521" width="11.8515625" hidden="1" customWidth="1"/>
    <col min="5" max="11" style="4521" width="10.140625" hidden="1" customWidth="1"/>
    <col min="12" max="12" style="5185" width="10.140625" hidden="1" customWidth="1"/>
    <col min="13" max="15" style="5204" width="10.140625" hidden="1" customWidth="1"/>
    <col min="16" max="16" style="3714" width="3.00390625" customWidth="1"/>
    <col min="17" max="17" style="3520" width="3.00390625" customWidth="1"/>
    <col min="18" max="18" style="4491" width="3.00390625" customWidth="1"/>
    <col min="19" max="19" style="5178" width="12.00390625" customWidth="1"/>
    <col min="20" max="20" style="4521" width="31.00390625" customWidth="1"/>
    <col min="21" max="21" style="4521" width="0.140625" customWidth="1"/>
    <col min="22" max="23" style="4521" width="21.7109375" hidden="1" customWidth="1"/>
    <col min="24" max="24" style="4521" width="11.7109375" hidden="1" customWidth="1"/>
    <col min="25" max="25" style="4521" width="3.7109375" hidden="1" customWidth="1"/>
    <col min="26" max="26" style="4521" width="11.7109375" hidden="1" customWidth="1"/>
    <col min="27" max="27" style="4521" width="8.57421875" hidden="1" customWidth="1"/>
    <col min="28" max="28" style="4521" width="27.00390625" customWidth="1"/>
    <col min="29" max="29" style="4521" width="24.57421875" customWidth="1"/>
    <col min="30" max="31" style="4521" width="21.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123</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394</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395</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396</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397</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398</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399</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400</v>
      </c>
      <c r="AM5" s="1689"/>
      <c r="AN5" s="1689" t="str">
        <f>IF(T5="","",T5)</f>
        <v>Источник тепловой энергии  </v>
      </c>
      <c r="AO5" s="1689"/>
      <c r="AP5" s="1689"/>
      <c r="AQ5" s="1696">
        <v>0</v>
      </c>
    </row>
    <row s="4030" customFormat="1" customHeight="1" ht="0.75" hidden="1">
      <c r="A6" s="1440"/>
      <c r="B6" s="1440"/>
      <c r="C6" s="1440"/>
      <c r="D6" s="1440"/>
      <c r="E6" s="2355"/>
      <c r="F6" s="2355"/>
      <c r="G6" s="2355"/>
      <c r="H6" s="2355"/>
      <c r="I6" s="2192">
        <f>S5&amp;".1"</f>
      </c>
      <c r="J6" s="1440"/>
      <c r="K6" s="1440"/>
      <c r="L6" s="1446" t="s">
        <v>401</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30"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65</v>
      </c>
      <c r="Z8" s="2057"/>
      <c r="AA8" s="2055" t="s">
        <v>65</v>
      </c>
      <c r="AB8" s="2061"/>
      <c r="AC8" s="2062" t="s">
        <v>22</v>
      </c>
      <c r="AD8" s="816"/>
      <c r="AE8" s="1322"/>
      <c r="AF8" s="2020"/>
      <c r="AG8" s="2007" t="s">
        <v>65</v>
      </c>
      <c r="AH8" s="2020"/>
      <c r="AI8" s="2007" t="s">
        <v>65</v>
      </c>
      <c r="AJ8" s="1413"/>
      <c r="AK8" s="2318" t="s">
        <v>462</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466</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30"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30"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30"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412</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30"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413</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30"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414</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65</v>
      </c>
      <c r="AH16" s="1801"/>
      <c r="AI16" s="2031" t="s">
        <v>65</v>
      </c>
      <c r="AQ16" s="1696">
        <v>0</v>
      </c>
    </row>
    <row customHeight="1" ht="14.25" hidden="1">
      <c r="AL17" s="1706"/>
      <c r="AM17" s="1706"/>
      <c r="AN17" s="1706"/>
      <c r="AO17" s="1706"/>
      <c r="AP17" s="1706"/>
      <c r="AQ17" s="1696">
        <v>0</v>
      </c>
    </row>
    <row customHeight="1" ht="14.25" hidden="1">
      <c r="O18" s="1410" t="s">
        <v>415</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3" customFormat="1" customHeight="1" ht="14.25" hidden="1">
      <c r="A20" s="2036"/>
      <c r="B20" s="2036"/>
      <c r="C20" s="2036"/>
      <c r="D20" s="2036"/>
      <c r="E20" s="2036"/>
      <c r="F20" s="2036"/>
      <c r="G20" s="2036"/>
      <c r="H20" s="2036"/>
      <c r="I20" s="2036"/>
      <c r="J20" s="2036"/>
      <c r="K20" s="2036"/>
      <c r="L20" s="2036"/>
      <c r="M20" s="2037"/>
      <c r="N20" s="2037"/>
      <c r="O20" s="2038" t="s">
        <v>416</v>
      </c>
      <c r="P20" s="1573"/>
      <c r="Q20" s="1575"/>
      <c r="R20" s="1575"/>
      <c r="Y20" s="1572" t="s">
        <v>418</v>
      </c>
      <c r="AA20" s="1572" t="s">
        <v>419</v>
      </c>
      <c r="AC20" s="1572" t="s">
        <v>468</v>
      </c>
      <c r="AG20" s="1572" t="s">
        <v>418</v>
      </c>
      <c r="AI20" s="1572" t="s">
        <v>419</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МУП "ЖКХ Миллеровского района"</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4"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4"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421</v>
      </c>
      <c r="T28" s="2315"/>
      <c r="U28" s="1437"/>
      <c r="V28" s="2329" t="str">
        <f>IF(TITLE_DATE_PR_CHANGE="",IF(TITLE_DATE_PR="","",TITLE_DATE_PR),TITLE_DATE_PR_CHANGE)</f>
        <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4"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422</v>
      </c>
      <c r="T29" s="2315"/>
      <c r="U29" s="1437"/>
      <c r="V29" s="2316" t="str">
        <f>IF(TITLE_NUMBER_PR_CHANGE="",IF(TITLE_NUMBER_PR="","",TITLE_NUMBER_PR),TITLE_NUMBER_PR_CHANGE)</f>
        <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4"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4"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421</v>
      </c>
      <c r="T32" s="2315"/>
      <c r="U32" s="1437"/>
      <c r="V32" s="2329" t="str">
        <f>IF(TITLE_DATE_PR_CHANGE="",IF(TITLE_DATE_PR="","",TITLE_DATE_PR),TITLE_DATE_PR_CHANGE)</f>
        <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4"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422</v>
      </c>
      <c r="T33" s="2315"/>
      <c r="U33" s="1437"/>
      <c r="V33" s="2316" t="str">
        <f>IF(TITLE_NUMBER_PR_CHANGE="",IF(TITLE_NUMBER_PR="","",TITLE_NUMBER_PR),TITLE_NUMBER_PR_CHANGE)</f>
        <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4"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425</v>
      </c>
      <c r="AB34" s="1707"/>
      <c r="AC34" s="1700"/>
      <c r="AD34" s="1700"/>
      <c r="AE34" s="1700"/>
      <c r="AF34" s="1700"/>
      <c r="AG34" s="1700"/>
      <c r="AH34" s="1700"/>
      <c r="AI34" s="1707" t="s">
        <v>425</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298</v>
      </c>
      <c r="T36" s="2192"/>
      <c r="U36" s="2192"/>
      <c r="V36" s="2192"/>
      <c r="W36" s="2192"/>
      <c r="X36" s="2192"/>
      <c r="Y36" s="2192"/>
      <c r="Z36" s="2192"/>
      <c r="AA36" s="2240"/>
      <c r="AB36" s="2240"/>
      <c r="AC36" s="2240"/>
      <c r="AD36" s="2192"/>
      <c r="AE36" s="2192"/>
      <c r="AF36" s="2192"/>
      <c r="AG36" s="2192"/>
      <c r="AH36" s="2192"/>
      <c r="AI36" s="2192"/>
      <c r="AJ36" s="2192"/>
      <c r="AK36" s="2192" t="s">
        <v>299</v>
      </c>
      <c r="AQ36" s="1696">
        <v>14</v>
      </c>
    </row>
    <row customHeight="1" ht="14.699999999999998">
      <c r="Q37" s="356"/>
      <c r="R37" s="441"/>
      <c r="S37" s="2338" t="s">
        <v>87</v>
      </c>
      <c r="T37" s="2274" t="s">
        <v>497</v>
      </c>
      <c r="U37" s="402"/>
      <c r="V37" s="2340"/>
      <c r="W37" s="2340"/>
      <c r="X37" s="2340"/>
      <c r="Y37" s="2340"/>
      <c r="Z37" s="2340"/>
      <c r="AA37" s="2274" t="s">
        <v>428</v>
      </c>
      <c r="AB37" s="2273" t="s">
        <v>498</v>
      </c>
      <c r="AC37" s="2273" t="s">
        <v>472</v>
      </c>
      <c r="AD37" s="2356" t="s">
        <v>427</v>
      </c>
      <c r="AE37" s="2356"/>
      <c r="AF37" s="2340"/>
      <c r="AG37" s="2340"/>
      <c r="AH37" s="2341"/>
      <c r="AI37" s="2342" t="s">
        <v>428</v>
      </c>
      <c r="AJ37" s="2345" t="s">
        <v>430</v>
      </c>
      <c r="AK37" s="2192"/>
      <c r="AQ37" s="1696">
        <v>14</v>
      </c>
    </row>
    <row customHeight="1" ht="35.699999999999996">
      <c r="Q38" s="356"/>
      <c r="R38" s="441"/>
      <c r="S38" s="2338"/>
      <c r="T38" s="2274"/>
      <c r="U38" s="1096"/>
      <c r="V38" s="2168" t="s">
        <v>475</v>
      </c>
      <c r="W38" s="2192"/>
      <c r="X38" s="2359" t="s">
        <v>434</v>
      </c>
      <c r="Y38" s="2378"/>
      <c r="Z38" s="2378"/>
      <c r="AA38" s="2274"/>
      <c r="AB38" s="2273"/>
      <c r="AC38" s="2273"/>
      <c r="AD38" s="2168" t="s">
        <v>475</v>
      </c>
      <c r="AE38" s="2192"/>
      <c r="AF38" s="2378" t="s">
        <v>434</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135</v>
      </c>
      <c r="C40" s="1331" t="s">
        <v>136</v>
      </c>
      <c r="D40" s="1331" t="s">
        <v>137</v>
      </c>
      <c r="E40" s="1375" t="s">
        <v>435</v>
      </c>
      <c r="F40" s="1375" t="s">
        <v>436</v>
      </c>
      <c r="G40" s="1375" t="s">
        <v>437</v>
      </c>
      <c r="H40" s="1375" t="s">
        <v>438</v>
      </c>
      <c r="I40" s="1375" t="s">
        <v>439</v>
      </c>
      <c r="J40" s="1375" t="s">
        <v>440</v>
      </c>
      <c r="K40" s="1375" t="s">
        <v>441</v>
      </c>
      <c r="L40" s="1375" t="s">
        <v>416</v>
      </c>
      <c r="Q40" s="356"/>
      <c r="R40" s="441"/>
      <c r="S40" s="2338"/>
      <c r="T40" s="2274"/>
      <c r="U40" s="367"/>
      <c r="V40" s="2015" t="s">
        <v>476</v>
      </c>
      <c r="W40" s="2015" t="s">
        <v>477</v>
      </c>
      <c r="X40" s="2003" t="s">
        <v>444</v>
      </c>
      <c r="Y40" s="2335" t="s">
        <v>445</v>
      </c>
      <c r="Z40" s="2385"/>
      <c r="AA40" s="2274"/>
      <c r="AB40" s="2273"/>
      <c r="AC40" s="2273"/>
      <c r="AD40" s="2033" t="s">
        <v>476</v>
      </c>
      <c r="AE40" s="2024" t="s">
        <v>477</v>
      </c>
      <c r="AF40" s="2003" t="s">
        <v>444</v>
      </c>
      <c r="AG40" s="2335" t="s">
        <v>445</v>
      </c>
      <c r="AH40" s="2336"/>
      <c r="AI40" s="2344"/>
      <c r="AJ40" s="2347"/>
      <c r="AK40" s="2192"/>
      <c r="AQ40" s="1696">
        <v>14</v>
      </c>
    </row>
    <row s="3621"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108</v>
      </c>
      <c r="T41" s="1320" t="s">
        <v>109</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204</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123</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204</v>
      </c>
      <c r="B43" s="1332" t="s">
        <v>205</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395</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396</v>
      </c>
      <c r="AM43" s="1689"/>
      <c r="AN43" s="1689" t="str">
        <f>IF(T43="","",T43)</f>
        <v>Территория действия тарифа</v>
      </c>
      <c r="AO43" s="1689"/>
      <c r="AP43" s="1689"/>
      <c r="AQ43" s="1696">
        <v>21</v>
      </c>
    </row>
    <row customHeight="1" ht="24">
      <c r="A44" s="1332" t="s">
        <v>204</v>
      </c>
      <c r="B44" s="1332" t="s">
        <v>205</v>
      </c>
      <c r="C44" s="1332" t="s">
        <v>206</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397</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398</v>
      </c>
      <c r="AM44" s="1689"/>
      <c r="AN44" s="1689" t="str">
        <f>IF(T44="","",T44)</f>
        <v>Наименование системы теплоснабжения </v>
      </c>
      <c r="AO44" s="1689"/>
      <c r="AP44" s="1689"/>
      <c r="AQ44" s="1696">
        <v>23</v>
      </c>
    </row>
    <row customHeight="1" ht="22.049999999999997">
      <c r="A45" s="1332" t="s">
        <v>204</v>
      </c>
      <c r="B45" s="1332" t="s">
        <v>205</v>
      </c>
      <c r="C45" s="1332" t="s">
        <v>206</v>
      </c>
      <c r="D45" s="1332" t="s">
        <v>207</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399</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400</v>
      </c>
      <c r="AM45" s="1689"/>
      <c r="AN45" s="1689" t="str">
        <f>IF(T45="","",T45)</f>
        <v>Источник тепловой энергии  </v>
      </c>
      <c r="AO45" s="1689"/>
      <c r="AP45" s="1689"/>
      <c r="AQ45" s="1696">
        <v>21</v>
      </c>
    </row>
    <row s="4030" customFormat="1" customHeight="1" ht="0">
      <c r="A46" s="1440" t="s">
        <v>204</v>
      </c>
      <c r="B46" s="1440" t="s">
        <v>205</v>
      </c>
      <c r="C46" s="1440" t="s">
        <v>206</v>
      </c>
      <c r="D46" s="1440" t="s">
        <v>207</v>
      </c>
      <c r="E46" s="2355"/>
      <c r="F46" s="2355"/>
      <c r="G46" s="2355"/>
      <c r="H46" s="2355"/>
      <c r="I46" s="2192" t="str">
        <f>S45&amp;".1"</f>
        <v>....1</v>
      </c>
      <c r="J46" s="1440"/>
      <c r="K46" s="1440"/>
      <c r="L46" s="1446" t="s">
        <v>401</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30" customFormat="1" customHeight="1" ht="0">
      <c r="A47" s="1440" t="s">
        <v>204</v>
      </c>
      <c r="B47" s="1440" t="s">
        <v>205</v>
      </c>
      <c r="C47" s="1440" t="s">
        <v>206</v>
      </c>
      <c r="D47" s="1440" t="s">
        <v>207</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204</v>
      </c>
      <c r="B48" s="1332" t="s">
        <v>205</v>
      </c>
      <c r="C48" s="1332" t="s">
        <v>206</v>
      </c>
      <c r="D48" s="1332" t="s">
        <v>207</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65</v>
      </c>
      <c r="Z48" s="2020"/>
      <c r="AA48" s="2007" t="s">
        <v>65</v>
      </c>
      <c r="AB48" s="2029"/>
      <c r="AC48" s="2028" t="s">
        <v>22</v>
      </c>
      <c r="AD48" s="816"/>
      <c r="AE48" s="1322"/>
      <c r="AF48" s="2020"/>
      <c r="AG48" s="2007" t="s">
        <v>65</v>
      </c>
      <c r="AH48" s="2020"/>
      <c r="AI48" s="2007" t="s">
        <v>65</v>
      </c>
      <c r="AJ48" s="1413"/>
      <c r="AK48" s="2318" t="s">
        <v>478</v>
      </c>
      <c r="AL48" s="1701">
        <f>STRCHECKDATE(#REF!)</f>
      </c>
      <c r="AM48" s="1689"/>
      <c r="AN48" s="1689" t="str">
        <f>IF(T48="","",T48)</f>
        <v/>
      </c>
      <c r="AO48" s="1689"/>
      <c r="AP48" s="1689"/>
      <c r="AQ48" s="1696">
        <v>21</v>
      </c>
    </row>
    <row customHeight="1" ht="11.549999999999999">
      <c r="A49" s="1332" t="s">
        <v>204</v>
      </c>
      <c r="B49" s="1332" t="s">
        <v>205</v>
      </c>
      <c r="C49" s="1332" t="s">
        <v>206</v>
      </c>
      <c r="D49" s="1332" t="s">
        <v>207</v>
      </c>
      <c r="E49" s="2355"/>
      <c r="F49" s="2355"/>
      <c r="G49" s="2355"/>
      <c r="H49" s="2355"/>
      <c r="I49" s="2166"/>
      <c r="J49" s="2192"/>
      <c r="K49" s="1332"/>
      <c r="L49" s="1375"/>
      <c r="P49" s="2322"/>
      <c r="Q49" s="2322"/>
      <c r="R49" s="421"/>
      <c r="S49" s="1343"/>
      <c r="T49" s="352" t="s">
        <v>466</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30" customFormat="1" customHeight="1" ht="1.05">
      <c r="A50" s="1440" t="s">
        <v>204</v>
      </c>
      <c r="B50" s="1440" t="s">
        <v>205</v>
      </c>
      <c r="C50" s="1440" t="s">
        <v>206</v>
      </c>
      <c r="D50" s="1440" t="s">
        <v>207</v>
      </c>
      <c r="E50" s="2355"/>
      <c r="F50" s="2355"/>
      <c r="G50" s="2355"/>
      <c r="H50" s="2355"/>
      <c r="I50" s="2192"/>
      <c r="J50" s="1440"/>
      <c r="K50" s="1440"/>
      <c r="L50" s="1446"/>
      <c r="M50" s="1311"/>
      <c r="N50" s="1311"/>
      <c r="O50" s="1311"/>
      <c r="P50" s="2322"/>
      <c r="Q50" s="2019"/>
      <c r="R50" s="421"/>
      <c r="S50" s="1451"/>
      <c r="T50" s="1452" t="s">
        <v>410</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21" customFormat="1" customHeight="1" ht="1.05">
      <c r="A51" s="1440" t="s">
        <v>204</v>
      </c>
      <c r="B51" s="1440" t="s">
        <v>205</v>
      </c>
      <c r="C51" s="1440" t="s">
        <v>206</v>
      </c>
      <c r="D51" s="1440" t="s">
        <v>207</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30" customFormat="1" customHeight="1" ht="1.05">
      <c r="A52" s="1440" t="s">
        <v>204</v>
      </c>
      <c r="B52" s="1440" t="s">
        <v>205</v>
      </c>
      <c r="C52" s="1440" t="s">
        <v>206</v>
      </c>
      <c r="D52" s="1439"/>
      <c r="E52" s="2355"/>
      <c r="F52" s="2355"/>
      <c r="G52" s="2354"/>
      <c r="H52" s="1439"/>
      <c r="I52" s="1439"/>
      <c r="J52" s="1439"/>
      <c r="K52" s="1439"/>
      <c r="L52" s="1442"/>
      <c r="M52" s="1443"/>
      <c r="N52" s="1443"/>
      <c r="O52" s="416"/>
      <c r="P52" s="1381"/>
      <c r="Q52" s="1382"/>
      <c r="R52" s="1381"/>
      <c r="S52" s="1387"/>
      <c r="T52" s="1390" t="s">
        <v>412</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30" customFormat="1" customHeight="1" ht="1.05">
      <c r="A53" s="1440" t="s">
        <v>204</v>
      </c>
      <c r="B53" s="1440" t="s">
        <v>205</v>
      </c>
      <c r="C53" s="1439"/>
      <c r="D53" s="1439"/>
      <c r="E53" s="2355"/>
      <c r="F53" s="2354"/>
      <c r="G53" s="1439"/>
      <c r="H53" s="1439"/>
      <c r="I53" s="1439"/>
      <c r="J53" s="1439"/>
      <c r="K53" s="1439"/>
      <c r="L53" s="1442"/>
      <c r="M53" s="1444"/>
      <c r="N53" s="1444"/>
      <c r="O53" s="416"/>
      <c r="P53" s="1381"/>
      <c r="Q53" s="1382"/>
      <c r="R53" s="1381"/>
      <c r="S53" s="1387"/>
      <c r="T53" s="1390" t="s">
        <v>413</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30" customFormat="1" customHeight="1" ht="1.05">
      <c r="A54" s="1440" t="s">
        <v>204</v>
      </c>
      <c r="B54" s="1440"/>
      <c r="C54" s="1440"/>
      <c r="D54" s="1440"/>
      <c r="E54" s="2355"/>
      <c r="F54" s="1440"/>
      <c r="G54" s="1440"/>
      <c r="H54" s="1440"/>
      <c r="I54" s="1440"/>
      <c r="J54" s="1440"/>
      <c r="K54" s="1440"/>
      <c r="L54" s="1446"/>
      <c r="M54" s="1444"/>
      <c r="N54" s="1444"/>
      <c r="O54" s="416"/>
      <c r="P54" s="445"/>
      <c r="Q54" s="1409"/>
      <c r="R54" s="445"/>
      <c r="S54" s="1387"/>
      <c r="T54" s="1390" t="s">
        <v>414</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30" customFormat="1" customHeight="1" ht="1.05">
      <c r="A55" s="1440" t="s">
        <v>204</v>
      </c>
      <c r="B55" s="1440"/>
      <c r="C55" s="1440"/>
      <c r="D55" s="1440"/>
      <c r="E55" s="2354"/>
      <c r="F55" s="1440"/>
      <c r="G55" s="1440"/>
      <c r="H55" s="1440"/>
      <c r="I55" s="1440"/>
      <c r="J55" s="1440"/>
      <c r="K55" s="1440"/>
      <c r="L55" s="1446"/>
      <c r="M55" s="1444"/>
      <c r="N55" s="1444"/>
      <c r="O55" s="416"/>
      <c r="P55" s="445"/>
      <c r="Q55" s="1409"/>
      <c r="R55" s="445"/>
      <c r="S55" s="1387"/>
      <c r="T55" s="1390" t="s">
        <v>414</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30"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446</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81</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6E918-EDFE-17B1-880C-C11DA53331C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395</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396</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479</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480</v>
      </c>
      <c r="BE4" s="565"/>
      <c r="BF4" s="565" t="str">
        <f>IF(T4="","",T4)</f>
        <v>Наименование централизованной системы холодного водоснабжения</v>
      </c>
      <c r="BG4" s="565"/>
      <c r="BH4" s="565"/>
      <c r="BI4" s="1220">
        <v>0</v>
      </c>
    </row>
    <row s="4030"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400</v>
      </c>
      <c r="BE5" s="565"/>
      <c r="BF5" s="565" t="str">
        <f>IF(T5="","",T5)</f>
        <v/>
      </c>
      <c r="BG5" s="565"/>
      <c r="BH5" s="565"/>
      <c r="BI5" s="576">
        <v>0</v>
      </c>
    </row>
    <row s="4030" customFormat="1" customHeight="1" ht="14.25" hidden="1">
      <c r="A6" s="1408"/>
      <c r="B6" s="1408"/>
      <c r="C6" s="1408"/>
      <c r="D6" s="1408"/>
      <c r="E6" s="2324"/>
      <c r="F6" s="2324"/>
      <c r="G6" s="2324"/>
      <c r="H6" s="2324"/>
      <c r="I6" s="2321" t="str">
        <f>S5&amp;".1"</f>
        <v>.1</v>
      </c>
      <c r="J6" s="1408"/>
      <c r="K6" s="1408"/>
      <c r="L6" s="1411" t="s">
        <v>401</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30"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65</v>
      </c>
      <c r="AB8" s="1799"/>
      <c r="AC8" s="1524" t="s">
        <v>65</v>
      </c>
      <c r="AD8" s="2250" t="s">
        <v>65</v>
      </c>
      <c r="AE8" s="2391"/>
      <c r="AF8" s="2270">
        <v>1</v>
      </c>
      <c r="AG8" s="2428"/>
      <c r="AH8" s="2172" t="s">
        <v>65</v>
      </c>
      <c r="AI8" s="2391"/>
      <c r="AJ8" s="2270">
        <v>1</v>
      </c>
      <c r="AK8" s="2392" t="s">
        <v>22</v>
      </c>
      <c r="AL8" s="2172" t="s">
        <v>65</v>
      </c>
      <c r="AM8" s="2257"/>
      <c r="AN8" s="2270">
        <v>1</v>
      </c>
      <c r="AO8" s="2422"/>
      <c r="AP8" s="2423" t="s">
        <v>65</v>
      </c>
      <c r="AQ8" s="376"/>
      <c r="AR8" s="1528">
        <v>1</v>
      </c>
      <c r="AS8" s="1531" t="s">
        <v>22</v>
      </c>
      <c r="AT8" s="816"/>
      <c r="AU8" s="1322"/>
      <c r="AV8" s="816"/>
      <c r="AW8" s="1322"/>
      <c r="AX8" s="1799"/>
      <c r="AY8" s="1524" t="s">
        <v>65</v>
      </c>
      <c r="AZ8" s="1799"/>
      <c r="BA8" s="1524" t="s">
        <v>65</v>
      </c>
      <c r="BB8" s="1413"/>
      <c r="BC8" s="2318" t="s">
        <v>499</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500</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501</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502</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503</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466</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30"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30"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30"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30"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413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30"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414</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65</v>
      </c>
      <c r="AZ20" s="1801"/>
      <c r="BA20" s="1525" t="s">
        <v>65</v>
      </c>
      <c r="BI20" s="1220">
        <v>0</v>
      </c>
    </row>
    <row customHeight="1" ht="14.25" hidden="1">
      <c r="BD21" s="561"/>
      <c r="BE21" s="561"/>
      <c r="BF21" s="561"/>
      <c r="BG21" s="561"/>
      <c r="BH21" s="561"/>
      <c r="BI21" s="1220">
        <v>0</v>
      </c>
    </row>
    <row customHeight="1" ht="14.25" hidden="1">
      <c r="O22" s="1432" t="s">
        <v>415</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3" customFormat="1" customHeight="1" ht="14.25" hidden="1">
      <c r="M24" s="1573"/>
      <c r="N24" s="1573"/>
      <c r="O24" s="1574" t="s">
        <v>416</v>
      </c>
      <c r="P24" s="1573"/>
      <c r="Q24" s="1575"/>
      <c r="R24" s="1575"/>
      <c r="AA24" s="1572" t="s">
        <v>418</v>
      </c>
      <c r="AC24" s="1572" t="s">
        <v>419</v>
      </c>
      <c r="AD24" s="1572" t="s">
        <v>467</v>
      </c>
      <c r="AH24" s="1572" t="s">
        <v>467</v>
      </c>
      <c r="AK24" s="1572" t="s">
        <v>504</v>
      </c>
      <c r="AL24" s="1572" t="s">
        <v>467</v>
      </c>
      <c r="AP24" s="1572" t="s">
        <v>467</v>
      </c>
      <c r="AY24" s="1572" t="s">
        <v>418</v>
      </c>
      <c r="BA24" s="1572" t="s">
        <v>419</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МУП "ЖКХ Миллеровского района"</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4"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4"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421</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4"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422</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4"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4"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421</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4"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422</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4"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425</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425</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298</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299</v>
      </c>
      <c r="BI40" s="1220">
        <v>14</v>
      </c>
    </row>
    <row customHeight="1" ht="14.699999999999998">
      <c r="Q41" s="356"/>
      <c r="R41" s="441"/>
      <c r="S41" s="2338" t="s">
        <v>87</v>
      </c>
      <c r="T41" s="2274" t="s">
        <v>505</v>
      </c>
      <c r="U41" s="366"/>
      <c r="V41" s="2339" t="s">
        <v>427</v>
      </c>
      <c r="W41" s="2340"/>
      <c r="X41" s="2340"/>
      <c r="Y41" s="2340"/>
      <c r="Z41" s="2340"/>
      <c r="AA41" s="2340"/>
      <c r="AB41" s="2341"/>
      <c r="AC41" s="2342" t="s">
        <v>428</v>
      </c>
      <c r="AD41" s="2393" t="s">
        <v>506</v>
      </c>
      <c r="AE41" s="2356"/>
      <c r="AF41" s="2356"/>
      <c r="AG41" s="2394"/>
      <c r="AH41" s="2393" t="s">
        <v>507</v>
      </c>
      <c r="AI41" s="2356"/>
      <c r="AJ41" s="2356"/>
      <c r="AK41" s="2394"/>
      <c r="AL41" s="2393" t="s">
        <v>508</v>
      </c>
      <c r="AM41" s="2356"/>
      <c r="AN41" s="2356"/>
      <c r="AO41" s="2394"/>
      <c r="AP41" s="2393" t="s">
        <v>509</v>
      </c>
      <c r="AQ41" s="2356"/>
      <c r="AR41" s="2356"/>
      <c r="AS41" s="2394"/>
      <c r="AT41" s="2339" t="s">
        <v>427</v>
      </c>
      <c r="AU41" s="2340"/>
      <c r="AV41" s="2340"/>
      <c r="AW41" s="2340"/>
      <c r="AX41" s="2340"/>
      <c r="AY41" s="2340"/>
      <c r="AZ41" s="2341"/>
      <c r="BA41" s="2342" t="s">
        <v>428</v>
      </c>
      <c r="BB41" s="2345" t="s">
        <v>430</v>
      </c>
      <c r="BC41" s="2192"/>
      <c r="BI41" s="1220">
        <v>14</v>
      </c>
    </row>
    <row customHeight="1" ht="35.699999999999996">
      <c r="Q42" s="356"/>
      <c r="R42" s="441"/>
      <c r="S42" s="2338"/>
      <c r="T42" s="2274"/>
      <c r="U42" s="1096"/>
      <c r="V42" s="2257" t="s">
        <v>510</v>
      </c>
      <c r="W42" s="2258"/>
      <c r="X42" s="2257" t="s">
        <v>511</v>
      </c>
      <c r="Y42" s="2258"/>
      <c r="Z42" s="2359" t="s">
        <v>512</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510</v>
      </c>
      <c r="AU42" s="2258"/>
      <c r="AV42" s="2257" t="s">
        <v>511</v>
      </c>
      <c r="AW42" s="2258"/>
      <c r="AX42" s="2359" t="s">
        <v>512</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435</v>
      </c>
      <c r="F44" s="1429" t="s">
        <v>436</v>
      </c>
      <c r="G44" s="1429" t="s">
        <v>437</v>
      </c>
      <c r="H44" s="1429" t="s">
        <v>438</v>
      </c>
      <c r="I44" s="1429" t="s">
        <v>439</v>
      </c>
      <c r="J44" s="1429" t="s">
        <v>440</v>
      </c>
      <c r="K44" s="1429" t="s">
        <v>441</v>
      </c>
      <c r="L44" s="1429" t="s">
        <v>416</v>
      </c>
      <c r="Q44" s="356"/>
      <c r="R44" s="441"/>
      <c r="S44" s="2338"/>
      <c r="T44" s="2274"/>
      <c r="U44" s="367"/>
      <c r="V44" s="1513" t="s">
        <v>476</v>
      </c>
      <c r="W44" s="1513" t="s">
        <v>477</v>
      </c>
      <c r="X44" s="1513" t="s">
        <v>476</v>
      </c>
      <c r="Y44" s="1513" t="s">
        <v>477</v>
      </c>
      <c r="Z44" s="1520" t="s">
        <v>444</v>
      </c>
      <c r="AA44" s="2335" t="s">
        <v>445</v>
      </c>
      <c r="AB44" s="2336"/>
      <c r="AC44" s="2344"/>
      <c r="AD44" s="2398"/>
      <c r="AE44" s="2399"/>
      <c r="AF44" s="2399"/>
      <c r="AG44" s="2400"/>
      <c r="AH44" s="2398"/>
      <c r="AI44" s="2399"/>
      <c r="AJ44" s="2399"/>
      <c r="AK44" s="2400"/>
      <c r="AL44" s="2398"/>
      <c r="AM44" s="2399"/>
      <c r="AN44" s="2399"/>
      <c r="AO44" s="2400"/>
      <c r="AP44" s="2398"/>
      <c r="AQ44" s="2399"/>
      <c r="AR44" s="2399"/>
      <c r="AS44" s="2400"/>
      <c r="AT44" s="1513" t="s">
        <v>476</v>
      </c>
      <c r="AU44" s="1513" t="s">
        <v>477</v>
      </c>
      <c r="AV44" s="1513" t="s">
        <v>476</v>
      </c>
      <c r="AW44" s="1513" t="s">
        <v>477</v>
      </c>
      <c r="AX44" s="1520" t="s">
        <v>444</v>
      </c>
      <c r="AY44" s="2335" t="s">
        <v>445</v>
      </c>
      <c r="AZ44" s="2336"/>
      <c r="BA44" s="2344"/>
      <c r="BB44" s="2347"/>
      <c r="BC44" s="2192"/>
      <c r="BI44" s="1220">
        <v>14</v>
      </c>
    </row>
    <row s="3621"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244</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244</v>
      </c>
      <c r="B47" s="1428" t="s">
        <v>245</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395</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396</v>
      </c>
      <c r="BE47" s="565"/>
      <c r="BF47" s="565" t="str">
        <f>IF(T47="","",T47)</f>
        <v>Территория действия тарифа</v>
      </c>
      <c r="BG47" s="565"/>
      <c r="BH47" s="565"/>
      <c r="BI47" s="1220">
        <v>21</v>
      </c>
    </row>
    <row customHeight="1" ht="43.050000000000004">
      <c r="A48" s="1428" t="s">
        <v>244</v>
      </c>
      <c r="B48" s="1428" t="s">
        <v>245</v>
      </c>
      <c r="C48" s="1428" t="s">
        <v>246</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479</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480</v>
      </c>
      <c r="BE48" s="565"/>
      <c r="BF48" s="565" t="str">
        <f>IF(T48="","",T48)</f>
        <v>Наименование централизованной системы холодного водоснабжения</v>
      </c>
      <c r="BG48" s="565"/>
      <c r="BH48" s="565"/>
      <c r="BI48" s="1220">
        <v>41</v>
      </c>
    </row>
    <row s="4030" customFormat="1" customHeight="1" ht="0">
      <c r="A49" s="1408" t="s">
        <v>244</v>
      </c>
      <c r="B49" s="1408" t="s">
        <v>245</v>
      </c>
      <c r="C49" s="1408" t="s">
        <v>246</v>
      </c>
      <c r="D49" s="1408" t="s">
        <v>513</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400</v>
      </c>
      <c r="BE49" s="565"/>
      <c r="BF49" s="565" t="str">
        <f>IF(T49="","",T49)</f>
        <v/>
      </c>
      <c r="BG49" s="565"/>
      <c r="BH49" s="565"/>
      <c r="BI49" s="576">
        <v>0</v>
      </c>
    </row>
    <row s="4030" customFormat="1" customHeight="1" ht="0">
      <c r="A50" s="1408" t="s">
        <v>244</v>
      </c>
      <c r="B50" s="1408" t="s">
        <v>245</v>
      </c>
      <c r="C50" s="1408" t="s">
        <v>246</v>
      </c>
      <c r="D50" s="1408" t="s">
        <v>513</v>
      </c>
      <c r="E50" s="2324"/>
      <c r="F50" s="2324"/>
      <c r="G50" s="2324"/>
      <c r="H50" s="2324"/>
      <c r="I50" s="2321" t="str">
        <f>S49&amp;".1"</f>
        <v>.1</v>
      </c>
      <c r="J50" s="1408"/>
      <c r="K50" s="1408"/>
      <c r="L50" s="1411" t="s">
        <v>401</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30" customFormat="1" customHeight="1" ht="0">
      <c r="A51" s="1408" t="s">
        <v>244</v>
      </c>
      <c r="B51" s="1408" t="s">
        <v>245</v>
      </c>
      <c r="C51" s="1408" t="s">
        <v>246</v>
      </c>
      <c r="D51" s="1408" t="s">
        <v>513</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244</v>
      </c>
      <c r="B52" s="1428" t="s">
        <v>245</v>
      </c>
      <c r="C52" s="1428" t="s">
        <v>246</v>
      </c>
      <c r="D52" s="1428" t="s">
        <v>513</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65</v>
      </c>
      <c r="AB52" s="1799"/>
      <c r="AC52" s="1524" t="s">
        <v>65</v>
      </c>
      <c r="AD52" s="2250" t="s">
        <v>65</v>
      </c>
      <c r="AE52" s="2391"/>
      <c r="AF52" s="2270">
        <v>1</v>
      </c>
      <c r="AG52" s="2428"/>
      <c r="AH52" s="2172" t="s">
        <v>65</v>
      </c>
      <c r="AI52" s="2391"/>
      <c r="AJ52" s="2270">
        <v>1</v>
      </c>
      <c r="AK52" s="2392" t="s">
        <v>22</v>
      </c>
      <c r="AL52" s="2172" t="s">
        <v>65</v>
      </c>
      <c r="AM52" s="2257"/>
      <c r="AN52" s="2270">
        <v>1</v>
      </c>
      <c r="AO52" s="2422"/>
      <c r="AP52" s="2423" t="s">
        <v>65</v>
      </c>
      <c r="AQ52" s="376"/>
      <c r="AR52" s="1528">
        <v>1</v>
      </c>
      <c r="AS52" s="1531" t="s">
        <v>22</v>
      </c>
      <c r="AT52" s="816"/>
      <c r="AU52" s="1322"/>
      <c r="AV52" s="816"/>
      <c r="AW52" s="1322"/>
      <c r="AX52" s="1799"/>
      <c r="AY52" s="1524" t="s">
        <v>65</v>
      </c>
      <c r="AZ52" s="1799"/>
      <c r="BA52" s="1524" t="s">
        <v>65</v>
      </c>
      <c r="BB52" s="1413"/>
      <c r="BC52" s="2318" t="s">
        <v>499</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500</v>
      </c>
      <c r="AT53" s="1458"/>
      <c r="AU53" s="1561"/>
      <c r="AV53" s="1458"/>
      <c r="AW53" s="1561"/>
      <c r="AX53" s="1458"/>
      <c r="AY53" s="1458"/>
      <c r="AZ53" s="1458"/>
      <c r="BA53" s="1458"/>
      <c r="BB53" s="1462"/>
      <c r="BC53" s="2319"/>
      <c r="BE53" s="565"/>
      <c r="BF53" s="565"/>
      <c r="BG53" s="565"/>
      <c r="BH53" s="565"/>
      <c r="BI53" s="1220">
        <v>11</v>
      </c>
    </row>
    <row customHeight="1" ht="11.549999999999999">
      <c r="A54" s="1428" t="s">
        <v>244</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501</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244</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502</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244</v>
      </c>
      <c r="B56" s="1428" t="s">
        <v>245</v>
      </c>
      <c r="C56" s="1428" t="s">
        <v>246</v>
      </c>
      <c r="D56" s="1428" t="s">
        <v>513</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503</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244</v>
      </c>
      <c r="B57" s="1428" t="s">
        <v>245</v>
      </c>
      <c r="C57" s="1428" t="s">
        <v>246</v>
      </c>
      <c r="D57" s="1428" t="s">
        <v>513</v>
      </c>
      <c r="E57" s="2324"/>
      <c r="F57" s="2324"/>
      <c r="G57" s="2324"/>
      <c r="H57" s="2324"/>
      <c r="I57" s="2351"/>
      <c r="J57" s="2321"/>
      <c r="K57" s="1428"/>
      <c r="L57" s="1429"/>
      <c r="P57" s="2322"/>
      <c r="Q57" s="2322"/>
      <c r="R57" s="421"/>
      <c r="S57" s="1343"/>
      <c r="T57" s="352" t="s">
        <v>466</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30" customFormat="1" customHeight="1" ht="0">
      <c r="A58" s="1408" t="s">
        <v>244</v>
      </c>
      <c r="B58" s="1408" t="s">
        <v>245</v>
      </c>
      <c r="C58" s="1408" t="s">
        <v>246</v>
      </c>
      <c r="D58" s="1408" t="s">
        <v>513</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30" customFormat="1" customHeight="1" ht="0">
      <c r="A59" s="1408" t="s">
        <v>244</v>
      </c>
      <c r="B59" s="1408" t="s">
        <v>245</v>
      </c>
      <c r="C59" s="1408" t="s">
        <v>246</v>
      </c>
      <c r="D59" s="1408" t="s">
        <v>513</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30" customFormat="1" customHeight="1" ht="0">
      <c r="A60" s="1408" t="s">
        <v>244</v>
      </c>
      <c r="B60" s="1408" t="s">
        <v>245</v>
      </c>
      <c r="C60" s="1408" t="s">
        <v>246</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30" customFormat="1" customHeight="1" ht="0">
      <c r="A61" s="1408" t="s">
        <v>244</v>
      </c>
      <c r="B61" s="1408" t="s">
        <v>245</v>
      </c>
      <c r="C61" s="1379"/>
      <c r="D61" s="1379"/>
      <c r="E61" s="2324"/>
      <c r="F61" s="2323"/>
      <c r="G61" s="1379"/>
      <c r="H61" s="1379"/>
      <c r="I61" s="1379"/>
      <c r="J61" s="1379"/>
      <c r="K61" s="1379"/>
      <c r="L61" s="1529"/>
      <c r="M61" s="1386"/>
      <c r="N61" s="1386"/>
      <c r="P61" s="1381"/>
      <c r="Q61" s="1382"/>
      <c r="R61" s="1381"/>
      <c r="S61" s="1387"/>
      <c r="T61" s="1390" t="s">
        <v>413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30" customFormat="1" customHeight="1" ht="0">
      <c r="A62" s="1408" t="s">
        <v>244</v>
      </c>
      <c r="B62" s="1408"/>
      <c r="C62" s="1408"/>
      <c r="D62" s="1408"/>
      <c r="E62" s="2323"/>
      <c r="F62" s="1408"/>
      <c r="G62" s="1408"/>
      <c r="H62" s="1408"/>
      <c r="I62" s="1408"/>
      <c r="J62" s="1408"/>
      <c r="K62" s="1408"/>
      <c r="L62" s="1411"/>
      <c r="M62" s="1386"/>
      <c r="N62" s="1386"/>
      <c r="O62" s="583"/>
      <c r="P62" s="445"/>
      <c r="Q62" s="1409"/>
      <c r="R62" s="445"/>
      <c r="S62" s="1387"/>
      <c r="T62" s="1390" t="s">
        <v>414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30"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446</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FF038-980A-9458-4338-D85E9BF028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395</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396</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515</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481</v>
      </c>
      <c r="U5" s="365"/>
      <c r="V5" s="2415"/>
      <c r="W5" s="2416"/>
      <c r="X5" s="2416"/>
      <c r="Y5" s="2416"/>
      <c r="Z5" s="2416"/>
      <c r="AA5" s="2416"/>
      <c r="AB5" s="2417"/>
      <c r="AC5" s="2418"/>
      <c r="AD5" s="2419"/>
      <c r="AE5" s="2419"/>
      <c r="AF5" s="2419"/>
      <c r="AG5" s="2419"/>
      <c r="AH5" s="2419"/>
      <c r="AI5" s="2419"/>
      <c r="AJ5" s="2420"/>
      <c r="AK5" s="1323" t="s">
        <v>482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404</v>
      </c>
      <c r="P6" s="2322"/>
      <c r="Q6" s="2322">
        <v>1</v>
      </c>
      <c r="R6" s="422"/>
      <c r="S6" s="1558">
        <f>$J6</f>
      </c>
      <c r="T6" s="351" t="s">
        <v>405</v>
      </c>
      <c r="U6" s="365"/>
      <c r="V6" s="2310"/>
      <c r="W6" s="2311"/>
      <c r="X6" s="2311"/>
      <c r="Y6" s="2311"/>
      <c r="Z6" s="2311"/>
      <c r="AA6" s="2311"/>
      <c r="AB6" s="2312"/>
      <c r="AC6" s="2310"/>
      <c r="AD6" s="2311"/>
      <c r="AE6" s="2311"/>
      <c r="AF6" s="2311"/>
      <c r="AG6" s="2311"/>
      <c r="AH6" s="2311"/>
      <c r="AI6" s="2311"/>
      <c r="AJ6" s="2312"/>
      <c r="AK6" s="1372" t="s">
        <v>483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432"/>
      <c r="X9" s="432"/>
      <c r="Y9" s="432"/>
      <c r="Z9" s="432"/>
      <c r="AA9" s="432"/>
      <c r="AB9" s="432"/>
      <c r="AC9" s="432"/>
      <c r="AD9" s="432"/>
      <c r="AE9" s="432"/>
      <c r="AF9" s="432"/>
      <c r="AG9" s="432"/>
      <c r="AH9" s="432"/>
      <c r="AI9" s="432"/>
      <c r="AJ9" s="432"/>
      <c r="AK9" s="1323" t="s">
        <v>485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410</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30"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30"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70" customFormat="1" customHeight="1" ht="22.5" hidden="1">
      <c r="L18" s="1543"/>
      <c r="M18" s="1427"/>
      <c r="N18" s="1427"/>
      <c r="O18" s="1432" t="s">
        <v>415</v>
      </c>
      <c r="P18" s="1427"/>
      <c r="Q18" s="1436"/>
      <c r="R18" s="1436"/>
      <c r="S18" s="794"/>
      <c r="Y18" s="1432"/>
      <c r="AA18" s="1432"/>
      <c r="AB18" s="1431"/>
      <c r="AF18" s="1432"/>
      <c r="AH18" s="1432"/>
      <c r="AI18" s="1431"/>
      <c r="AL18" s="576"/>
      <c r="AM18" s="576"/>
      <c r="AN18" s="576"/>
      <c r="AO18" s="576"/>
      <c r="AP18" s="576"/>
      <c r="AQ18" s="1225">
        <v>0</v>
      </c>
    </row>
    <row s="4470" customFormat="1" customHeight="1" ht="14.25" hidden="1">
      <c r="L19" s="1543"/>
      <c r="M19" s="1427"/>
      <c r="N19" s="1427"/>
      <c r="O19" s="1427"/>
      <c r="P19" s="1427"/>
      <c r="Q19" s="1436"/>
      <c r="R19" s="1436"/>
      <c r="S19" s="794"/>
      <c r="AB19" s="1431"/>
      <c r="AI19" s="1431"/>
      <c r="AL19" s="576"/>
      <c r="AM19" s="576"/>
      <c r="AN19" s="576"/>
      <c r="AO19" s="576"/>
      <c r="AP19" s="576"/>
      <c r="AQ19" s="1225">
        <v>0</v>
      </c>
    </row>
    <row s="4470" customFormat="1" customHeight="1" ht="12" hidden="1">
      <c r="L20" s="1543"/>
      <c r="M20" s="1427"/>
      <c r="N20" s="1427"/>
      <c r="O20" s="1429" t="s">
        <v>416</v>
      </c>
      <c r="P20" s="1427"/>
      <c r="Q20" s="1507"/>
      <c r="R20" s="1507"/>
      <c r="S20" s="794"/>
      <c r="T20" s="1225" t="s">
        <v>417</v>
      </c>
      <c r="Z20" s="251" t="s">
        <v>418</v>
      </c>
      <c r="AB20" s="251" t="s">
        <v>419</v>
      </c>
      <c r="AC20" s="1225" t="s">
        <v>417</v>
      </c>
      <c r="AG20" s="251" t="s">
        <v>420</v>
      </c>
      <c r="AI20" s="251" t="s">
        <v>419</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МУП "ЖКХ Миллеровского района"</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4"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4"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4"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4"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4"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4"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425</v>
      </c>
      <c r="AC34" s="391"/>
      <c r="AD34" s="391"/>
      <c r="AE34" s="391"/>
      <c r="AF34" s="391"/>
      <c r="AG34" s="391"/>
      <c r="AH34" s="391"/>
      <c r="AI34" s="343" t="s">
        <v>425</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t="s">
        <v>299</v>
      </c>
      <c r="AQ36" s="1220">
        <v>14</v>
      </c>
    </row>
    <row customHeight="1" ht="14.699999999999998">
      <c r="Q37" s="441"/>
      <c r="R37" s="441"/>
      <c r="S37" s="2338" t="s">
        <v>87</v>
      </c>
      <c r="T37" s="2274" t="s">
        <v>426</v>
      </c>
      <c r="U37" s="366"/>
      <c r="V37" s="2339" t="s">
        <v>427</v>
      </c>
      <c r="W37" s="2340"/>
      <c r="X37" s="2340"/>
      <c r="Y37" s="2340"/>
      <c r="Z37" s="2340"/>
      <c r="AA37" s="2341"/>
      <c r="AB37" s="2342" t="s">
        <v>428</v>
      </c>
      <c r="AC37" s="2339" t="s">
        <v>427</v>
      </c>
      <c r="AD37" s="2340"/>
      <c r="AE37" s="2340"/>
      <c r="AF37" s="2340"/>
      <c r="AG37" s="2340"/>
      <c r="AH37" s="2341"/>
      <c r="AI37" s="2342" t="s">
        <v>429</v>
      </c>
      <c r="AJ37" s="2345" t="s">
        <v>430</v>
      </c>
      <c r="AK37" s="2192"/>
      <c r="AQ37" s="1220">
        <v>14</v>
      </c>
    </row>
    <row customHeight="1" ht="35.699999999999996">
      <c r="Q38" s="441"/>
      <c r="R38" s="441"/>
      <c r="S38" s="2338"/>
      <c r="T38" s="2274"/>
      <c r="U38" s="1096"/>
      <c r="V38" s="1548" t="s">
        <v>487</v>
      </c>
      <c r="W38" s="2327" t="s">
        <v>433</v>
      </c>
      <c r="X38" s="2328"/>
      <c r="Y38" s="2327" t="s">
        <v>434</v>
      </c>
      <c r="Z38" s="2334"/>
      <c r="AA38" s="2328"/>
      <c r="AB38" s="2343"/>
      <c r="AC38" s="1548" t="s">
        <v>487</v>
      </c>
      <c r="AD38" s="2327" t="s">
        <v>433</v>
      </c>
      <c r="AE38" s="2328"/>
      <c r="AF38" s="2327" t="s">
        <v>434</v>
      </c>
      <c r="AG38" s="2334"/>
      <c r="AH38" s="2328"/>
      <c r="AI38" s="2343"/>
      <c r="AJ38" s="2346"/>
      <c r="AK38" s="2192"/>
      <c r="AQ38" s="1220">
        <v>34</v>
      </c>
    </row>
    <row customHeight="1" ht="90.3">
      <c r="A39" s="1435"/>
      <c r="B39" s="1435" t="s">
        <v>135</v>
      </c>
      <c r="C39" s="1435" t="s">
        <v>136</v>
      </c>
      <c r="D39" s="1435" t="s">
        <v>137</v>
      </c>
      <c r="E39" s="1429" t="s">
        <v>435</v>
      </c>
      <c r="F39" s="1429" t="s">
        <v>436</v>
      </c>
      <c r="G39" s="1429" t="s">
        <v>437</v>
      </c>
      <c r="H39" s="1429"/>
      <c r="I39" s="1429" t="s">
        <v>488</v>
      </c>
      <c r="J39" s="1429" t="s">
        <v>440</v>
      </c>
      <c r="K39" s="1429" t="s">
        <v>489</v>
      </c>
      <c r="L39" s="1429" t="s">
        <v>416</v>
      </c>
      <c r="Q39" s="441"/>
      <c r="R39" s="441"/>
      <c r="S39" s="2338"/>
      <c r="T39" s="2274"/>
      <c r="U39" s="367"/>
      <c r="V39" s="1548" t="s">
        <v>516</v>
      </c>
      <c r="W39" s="1287" t="s">
        <v>517</v>
      </c>
      <c r="X39" s="1287" t="s">
        <v>492</v>
      </c>
      <c r="Y39" s="1554" t="s">
        <v>444</v>
      </c>
      <c r="Z39" s="2335" t="s">
        <v>445</v>
      </c>
      <c r="AA39" s="2336"/>
      <c r="AB39" s="2344"/>
      <c r="AC39" s="1548" t="s">
        <v>516</v>
      </c>
      <c r="AD39" s="1287" t="s">
        <v>517</v>
      </c>
      <c r="AE39" s="1287" t="s">
        <v>492</v>
      </c>
      <c r="AF39" s="1554" t="s">
        <v>444</v>
      </c>
      <c r="AG39" s="2335" t="s">
        <v>445</v>
      </c>
      <c r="AH39" s="2336"/>
      <c r="AI39" s="2344"/>
      <c r="AJ39" s="2347"/>
      <c r="AK39" s="2192"/>
      <c r="AQ39" s="1220">
        <v>86</v>
      </c>
    </row>
    <row s="3621"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264</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264</v>
      </c>
      <c r="B42" s="1428" t="s">
        <v>265</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395</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396</v>
      </c>
      <c r="AM42" s="565"/>
      <c r="AN42" s="565" t="str">
        <f>IF(T42="","",T42)</f>
        <v>Территория действия тарифа</v>
      </c>
      <c r="AO42" s="565"/>
      <c r="AP42" s="565"/>
      <c r="AQ42" s="1220">
        <v>23</v>
      </c>
    </row>
    <row customHeight="1" ht="24">
      <c r="A43" s="1428" t="s">
        <v>264</v>
      </c>
      <c r="B43" s="1428" t="s">
        <v>265</v>
      </c>
      <c r="C43" s="1428" t="s">
        <v>266</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515</v>
      </c>
      <c r="AM43" s="565"/>
      <c r="AN43" s="565" t="str">
        <f>IF(T43="","",T43)</f>
        <v>Наименование централизованной системы водоотведения</v>
      </c>
      <c r="AO43" s="565"/>
      <c r="AP43" s="565"/>
      <c r="AQ43" s="1220">
        <v>23</v>
      </c>
    </row>
    <row customHeight="1" ht="24">
      <c r="A44" s="1428" t="s">
        <v>264</v>
      </c>
      <c r="B44" s="1428" t="s">
        <v>265</v>
      </c>
      <c r="C44" s="1428" t="s">
        <v>266</v>
      </c>
      <c r="D44" s="1428" t="s">
        <v>518</v>
      </c>
      <c r="E44" s="2324"/>
      <c r="F44" s="2324"/>
      <c r="G44" s="2324"/>
      <c r="H44" s="2324"/>
      <c r="I44" s="2321" t="str">
        <f>S43&amp;".1"</f>
        <v>...1</v>
      </c>
      <c r="J44" s="1428"/>
      <c r="K44" s="1428"/>
      <c r="L44" s="1429"/>
      <c r="P44" s="2322">
        <v>1</v>
      </c>
      <c r="Q44" s="1546"/>
      <c r="R44" s="421"/>
      <c r="S44" s="1558" t="str">
        <f>$I44</f>
        <v>...1</v>
      </c>
      <c r="T44" s="350" t="s">
        <v>481</v>
      </c>
      <c r="U44" s="365"/>
      <c r="V44" s="2415"/>
      <c r="W44" s="2416"/>
      <c r="X44" s="2416"/>
      <c r="Y44" s="2416"/>
      <c r="Z44" s="2416"/>
      <c r="AA44" s="2416"/>
      <c r="AB44" s="2417"/>
      <c r="AC44" s="2418"/>
      <c r="AD44" s="2419"/>
      <c r="AE44" s="2419"/>
      <c r="AF44" s="2419"/>
      <c r="AG44" s="2419"/>
      <c r="AH44" s="2419"/>
      <c r="AI44" s="2419"/>
      <c r="AJ44" s="2420"/>
      <c r="AK44" s="1323" t="s">
        <v>482</v>
      </c>
      <c r="AM44" s="565"/>
      <c r="AN44" s="565" t="str">
        <f>IF(T44="","",T44)</f>
        <v>Наименование признака дифференциации</v>
      </c>
      <c r="AO44" s="565"/>
      <c r="AP44" s="565"/>
      <c r="AQ44" s="1220">
        <v>23</v>
      </c>
    </row>
    <row customHeight="1" ht="24">
      <c r="A45" s="1428" t="s">
        <v>264</v>
      </c>
      <c r="B45" s="1428" t="s">
        <v>265</v>
      </c>
      <c r="C45" s="1428" t="s">
        <v>266</v>
      </c>
      <c r="D45" s="1428" t="s">
        <v>518</v>
      </c>
      <c r="E45" s="2324"/>
      <c r="F45" s="2324"/>
      <c r="G45" s="2324"/>
      <c r="H45" s="2324"/>
      <c r="I45" s="2351"/>
      <c r="J45" s="2321" t="str">
        <f>I44&amp;".1"</f>
        <v>...1.1</v>
      </c>
      <c r="K45" s="1428"/>
      <c r="L45" s="1429" t="s">
        <v>404</v>
      </c>
      <c r="P45" s="2322"/>
      <c r="Q45" s="2322">
        <v>1</v>
      </c>
      <c r="R45" s="422"/>
      <c r="S45" s="1558" t="str">
        <f>$J45</f>
        <v>...1.1</v>
      </c>
      <c r="T45" s="351" t="s">
        <v>405</v>
      </c>
      <c r="U45" s="365"/>
      <c r="V45" s="2310"/>
      <c r="W45" s="2311"/>
      <c r="X45" s="2311"/>
      <c r="Y45" s="2311"/>
      <c r="Z45" s="2311"/>
      <c r="AA45" s="2311"/>
      <c r="AB45" s="2312"/>
      <c r="AC45" s="2310"/>
      <c r="AD45" s="2311"/>
      <c r="AE45" s="2311"/>
      <c r="AF45" s="2311"/>
      <c r="AG45" s="2311"/>
      <c r="AH45" s="2311"/>
      <c r="AI45" s="2311"/>
      <c r="AJ45" s="2312"/>
      <c r="AK45" s="1372" t="s">
        <v>483</v>
      </c>
      <c r="AM45" s="565"/>
      <c r="AN45" s="565" t="str">
        <f>IF(T45="","",T45)</f>
        <v>Группа потребителей</v>
      </c>
      <c r="AO45" s="565"/>
      <c r="AP45" s="565"/>
      <c r="AQ45" s="1220">
        <v>23</v>
      </c>
    </row>
    <row customHeight="1" ht="24">
      <c r="A46" s="1428" t="s">
        <v>264</v>
      </c>
      <c r="B46" s="1428" t="s">
        <v>265</v>
      </c>
      <c r="C46" s="1428" t="s">
        <v>266</v>
      </c>
      <c r="D46" s="1428" t="s">
        <v>518</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264</v>
      </c>
      <c r="B47" s="1428" t="s">
        <v>265</v>
      </c>
      <c r="C47" s="1428" t="s">
        <v>266</v>
      </c>
      <c r="D47" s="1428" t="s">
        <v>518</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264</v>
      </c>
      <c r="B48" s="1428" t="s">
        <v>265</v>
      </c>
      <c r="C48" s="1428" t="s">
        <v>266</v>
      </c>
      <c r="D48" s="1428" t="s">
        <v>518</v>
      </c>
      <c r="E48" s="2324"/>
      <c r="F48" s="2324"/>
      <c r="G48" s="2324"/>
      <c r="H48" s="2324"/>
      <c r="I48" s="2351"/>
      <c r="J48" s="2321"/>
      <c r="K48" s="1428"/>
      <c r="L48" s="1429"/>
      <c r="P48" s="2322"/>
      <c r="Q48" s="2322"/>
      <c r="R48" s="421"/>
      <c r="S48" s="1343"/>
      <c r="T48" s="352" t="s">
        <v>484</v>
      </c>
      <c r="U48" s="432"/>
      <c r="V48" s="432"/>
      <c r="W48" s="432"/>
      <c r="X48" s="432"/>
      <c r="Y48" s="432"/>
      <c r="Z48" s="432"/>
      <c r="AA48" s="432"/>
      <c r="AB48" s="432"/>
      <c r="AC48" s="432"/>
      <c r="AD48" s="432"/>
      <c r="AE48" s="432"/>
      <c r="AF48" s="432"/>
      <c r="AG48" s="432"/>
      <c r="AH48" s="432"/>
      <c r="AI48" s="432"/>
      <c r="AJ48" s="432"/>
      <c r="AK48" s="1323" t="s">
        <v>485</v>
      </c>
      <c r="AM48" s="565"/>
      <c r="AN48" s="565" t="str">
        <f>IF(T48="","",T48)</f>
        <v>Добавить значение признака дифференциации</v>
      </c>
      <c r="AO48" s="565"/>
      <c r="AP48" s="565"/>
      <c r="AQ48" s="1220">
        <v>20</v>
      </c>
    </row>
    <row customHeight="1" ht="22.049999999999997">
      <c r="A49" s="1428" t="s">
        <v>264</v>
      </c>
      <c r="B49" s="1428" t="s">
        <v>265</v>
      </c>
      <c r="C49" s="1428" t="s">
        <v>266</v>
      </c>
      <c r="D49" s="1428" t="s">
        <v>518</v>
      </c>
      <c r="E49" s="2324"/>
      <c r="F49" s="2324"/>
      <c r="G49" s="2324"/>
      <c r="H49" s="2324"/>
      <c r="I49" s="2321"/>
      <c r="J49" s="1428"/>
      <c r="K49" s="1428"/>
      <c r="L49" s="1429"/>
      <c r="P49" s="2322"/>
      <c r="Q49" s="1546"/>
      <c r="R49" s="421"/>
      <c r="S49" s="1343"/>
      <c r="T49" s="430" t="s">
        <v>410</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264</v>
      </c>
      <c r="B50" s="1428" t="s">
        <v>265</v>
      </c>
      <c r="C50" s="1428" t="s">
        <v>266</v>
      </c>
      <c r="D50" s="1428" t="s">
        <v>518</v>
      </c>
      <c r="E50" s="2324"/>
      <c r="F50" s="2324"/>
      <c r="G50" s="2324"/>
      <c r="H50" s="2323"/>
      <c r="I50" s="1428"/>
      <c r="J50" s="1428"/>
      <c r="K50" s="1428"/>
      <c r="L50" s="1429"/>
      <c r="M50" s="1430"/>
      <c r="N50" s="1430"/>
      <c r="O50" s="602"/>
      <c r="P50" s="425"/>
      <c r="Q50" s="440"/>
      <c r="R50" s="420"/>
      <c r="S50" s="1343"/>
      <c r="T50" s="437" t="s">
        <v>486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30" customFormat="1" customHeight="1" ht="0">
      <c r="A51" s="1408" t="s">
        <v>264</v>
      </c>
      <c r="B51" s="1408" t="s">
        <v>265</v>
      </c>
      <c r="C51" s="1379"/>
      <c r="D51" s="1379"/>
      <c r="E51" s="2324"/>
      <c r="F51" s="2323"/>
      <c r="G51" s="1379"/>
      <c r="H51" s="1379"/>
      <c r="I51" s="1379"/>
      <c r="J51" s="1379"/>
      <c r="K51" s="1379"/>
      <c r="L51" s="1559"/>
      <c r="M51" s="1386"/>
      <c r="N51" s="1386"/>
      <c r="P51" s="1381"/>
      <c r="Q51" s="1382"/>
      <c r="R51" s="1381"/>
      <c r="S51" s="1387"/>
      <c r="T51" s="1390" t="s">
        <v>413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30" customFormat="1" customHeight="1" ht="0">
      <c r="A52" s="1408" t="s">
        <v>264</v>
      </c>
      <c r="B52" s="1408"/>
      <c r="C52" s="1408"/>
      <c r="D52" s="1408"/>
      <c r="E52" s="2323"/>
      <c r="F52" s="1408"/>
      <c r="G52" s="1408"/>
      <c r="H52" s="1408"/>
      <c r="I52" s="1408"/>
      <c r="J52" s="1408"/>
      <c r="K52" s="1408"/>
      <c r="L52" s="1411"/>
      <c r="M52" s="1386"/>
      <c r="N52" s="1386"/>
      <c r="O52" s="583"/>
      <c r="P52" s="445"/>
      <c r="Q52" s="1409"/>
      <c r="R52" s="445"/>
      <c r="S52" s="1387"/>
      <c r="T52" s="1390" t="s">
        <v>414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30"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446</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910D8-6BB8-4368-4749-6EC1AB2DBC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395</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396</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515</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481</v>
      </c>
      <c r="U5" s="365"/>
      <c r="V5" s="2415"/>
      <c r="W5" s="2416"/>
      <c r="X5" s="2416"/>
      <c r="Y5" s="2416"/>
      <c r="Z5" s="2416"/>
      <c r="AA5" s="2416"/>
      <c r="AB5" s="2417"/>
      <c r="AC5" s="2418"/>
      <c r="AD5" s="2419"/>
      <c r="AE5" s="2419"/>
      <c r="AF5" s="2419"/>
      <c r="AG5" s="2419"/>
      <c r="AH5" s="2419"/>
      <c r="AI5" s="2419"/>
      <c r="AJ5" s="2420"/>
      <c r="AK5" s="1323" t="s">
        <v>482</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404</v>
      </c>
      <c r="P6" s="2322"/>
      <c r="Q6" s="2322">
        <v>1</v>
      </c>
      <c r="R6" s="422"/>
      <c r="S6" s="1558">
        <f>$J6</f>
      </c>
      <c r="T6" s="351" t="s">
        <v>405</v>
      </c>
      <c r="U6" s="365"/>
      <c r="V6" s="2310"/>
      <c r="W6" s="2311"/>
      <c r="X6" s="2311"/>
      <c r="Y6" s="2311"/>
      <c r="Z6" s="2311"/>
      <c r="AA6" s="2311"/>
      <c r="AB6" s="2312"/>
      <c r="AC6" s="2310"/>
      <c r="AD6" s="2311"/>
      <c r="AE6" s="2311"/>
      <c r="AF6" s="2311"/>
      <c r="AG6" s="2311"/>
      <c r="AH6" s="2311"/>
      <c r="AI6" s="2311"/>
      <c r="AJ6" s="2312"/>
      <c r="AK6" s="1372" t="s">
        <v>483</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432"/>
      <c r="X9" s="432"/>
      <c r="Y9" s="432"/>
      <c r="Z9" s="432"/>
      <c r="AA9" s="432"/>
      <c r="AB9" s="432"/>
      <c r="AC9" s="432"/>
      <c r="AD9" s="432"/>
      <c r="AE9" s="432"/>
      <c r="AF9" s="432"/>
      <c r="AG9" s="432"/>
      <c r="AH9" s="432"/>
      <c r="AI9" s="432"/>
      <c r="AJ9" s="432"/>
      <c r="AK9" s="1323" t="s">
        <v>485</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410</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30"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30"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70" customFormat="1" customHeight="1" ht="22.5" hidden="1">
      <c r="L18" s="1543"/>
      <c r="M18" s="1427"/>
      <c r="N18" s="1427"/>
      <c r="O18" s="1432" t="s">
        <v>415</v>
      </c>
      <c r="P18" s="1427"/>
      <c r="Q18" s="1436"/>
      <c r="R18" s="1436"/>
      <c r="S18" s="794"/>
      <c r="Y18" s="1432"/>
      <c r="AA18" s="1432"/>
      <c r="AB18" s="1431"/>
      <c r="AF18" s="1432"/>
      <c r="AH18" s="1432"/>
      <c r="AI18" s="1431"/>
      <c r="AL18" s="576"/>
      <c r="AM18" s="576"/>
      <c r="AN18" s="576"/>
      <c r="AO18" s="576"/>
      <c r="AP18" s="576"/>
      <c r="AQ18" s="1225">
        <v>0</v>
      </c>
    </row>
    <row s="4470" customFormat="1" customHeight="1" ht="14.25" hidden="1">
      <c r="L19" s="1543"/>
      <c r="M19" s="1427"/>
      <c r="N19" s="1427"/>
      <c r="O19" s="1427"/>
      <c r="P19" s="1427"/>
      <c r="Q19" s="1436"/>
      <c r="R19" s="1436"/>
      <c r="S19" s="794"/>
      <c r="AB19" s="1431"/>
      <c r="AI19" s="1431"/>
      <c r="AL19" s="576"/>
      <c r="AM19" s="576"/>
      <c r="AN19" s="576"/>
      <c r="AO19" s="576"/>
      <c r="AP19" s="576"/>
      <c r="AQ19" s="1225">
        <v>0</v>
      </c>
    </row>
    <row s="4470" customFormat="1" customHeight="1" ht="12" hidden="1">
      <c r="L20" s="1543"/>
      <c r="M20" s="1427"/>
      <c r="N20" s="1427"/>
      <c r="O20" s="1429" t="s">
        <v>416</v>
      </c>
      <c r="P20" s="1427"/>
      <c r="Q20" s="1507"/>
      <c r="R20" s="1507"/>
      <c r="S20" s="794"/>
      <c r="T20" s="1225" t="s">
        <v>417</v>
      </c>
      <c r="Z20" s="251" t="s">
        <v>418</v>
      </c>
      <c r="AB20" s="251" t="s">
        <v>419</v>
      </c>
      <c r="AC20" s="1225" t="s">
        <v>417</v>
      </c>
      <c r="AG20" s="251" t="s">
        <v>420</v>
      </c>
      <c r="AI20" s="251" t="s">
        <v>419</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МУП "ЖКХ Миллеровского района"</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4"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4"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4"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4"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4"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4"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425</v>
      </c>
      <c r="AC34" s="391"/>
      <c r="AD34" s="391"/>
      <c r="AE34" s="391"/>
      <c r="AF34" s="391"/>
      <c r="AG34" s="391"/>
      <c r="AH34" s="391"/>
      <c r="AI34" s="343" t="s">
        <v>425</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t="s">
        <v>299</v>
      </c>
      <c r="AQ36" s="1220">
        <v>14</v>
      </c>
    </row>
    <row customHeight="1" ht="14.699999999999998">
      <c r="Q37" s="441"/>
      <c r="R37" s="441"/>
      <c r="S37" s="2338" t="s">
        <v>87</v>
      </c>
      <c r="T37" s="2274" t="s">
        <v>426</v>
      </c>
      <c r="U37" s="366"/>
      <c r="V37" s="2339" t="s">
        <v>427</v>
      </c>
      <c r="W37" s="2340"/>
      <c r="X37" s="2340"/>
      <c r="Y37" s="2340"/>
      <c r="Z37" s="2340"/>
      <c r="AA37" s="2341"/>
      <c r="AB37" s="2342" t="s">
        <v>428</v>
      </c>
      <c r="AC37" s="2339" t="s">
        <v>427</v>
      </c>
      <c r="AD37" s="2340"/>
      <c r="AE37" s="2340"/>
      <c r="AF37" s="2340"/>
      <c r="AG37" s="2340"/>
      <c r="AH37" s="2341"/>
      <c r="AI37" s="2342" t="s">
        <v>429</v>
      </c>
      <c r="AJ37" s="2345" t="s">
        <v>430</v>
      </c>
      <c r="AK37" s="2192"/>
      <c r="AQ37" s="1220">
        <v>14</v>
      </c>
    </row>
    <row customHeight="1" ht="35.699999999999996">
      <c r="Q38" s="441"/>
      <c r="R38" s="441"/>
      <c r="S38" s="2338"/>
      <c r="T38" s="2274"/>
      <c r="U38" s="1096"/>
      <c r="V38" s="1548" t="s">
        <v>487</v>
      </c>
      <c r="W38" s="2327" t="s">
        <v>433</v>
      </c>
      <c r="X38" s="2328"/>
      <c r="Y38" s="2327" t="s">
        <v>434</v>
      </c>
      <c r="Z38" s="2334"/>
      <c r="AA38" s="2328"/>
      <c r="AB38" s="2343"/>
      <c r="AC38" s="1548" t="s">
        <v>487</v>
      </c>
      <c r="AD38" s="2327" t="s">
        <v>433</v>
      </c>
      <c r="AE38" s="2328"/>
      <c r="AF38" s="2327" t="s">
        <v>434</v>
      </c>
      <c r="AG38" s="2334"/>
      <c r="AH38" s="2328"/>
      <c r="AI38" s="2343"/>
      <c r="AJ38" s="2346"/>
      <c r="AK38" s="2192"/>
      <c r="AQ38" s="1220">
        <v>34</v>
      </c>
    </row>
    <row customHeight="1" ht="90.3">
      <c r="A39" s="1435"/>
      <c r="B39" s="1435" t="s">
        <v>135</v>
      </c>
      <c r="C39" s="1435" t="s">
        <v>136</v>
      </c>
      <c r="D39" s="1435" t="s">
        <v>137</v>
      </c>
      <c r="E39" s="1429" t="s">
        <v>435</v>
      </c>
      <c r="F39" s="1429" t="s">
        <v>436</v>
      </c>
      <c r="G39" s="1429" t="s">
        <v>437</v>
      </c>
      <c r="H39" s="1429"/>
      <c r="I39" s="1429" t="s">
        <v>488</v>
      </c>
      <c r="J39" s="1429" t="s">
        <v>440</v>
      </c>
      <c r="K39" s="1429" t="s">
        <v>489</v>
      </c>
      <c r="L39" s="1429" t="s">
        <v>416</v>
      </c>
      <c r="Q39" s="441"/>
      <c r="R39" s="441"/>
      <c r="S39" s="2338"/>
      <c r="T39" s="2274"/>
      <c r="U39" s="367"/>
      <c r="V39" s="1548" t="s">
        <v>516</v>
      </c>
      <c r="W39" s="1287" t="s">
        <v>517</v>
      </c>
      <c r="X39" s="1287" t="s">
        <v>492</v>
      </c>
      <c r="Y39" s="1554" t="s">
        <v>444</v>
      </c>
      <c r="Z39" s="2335" t="s">
        <v>445</v>
      </c>
      <c r="AA39" s="2336"/>
      <c r="AB39" s="2344"/>
      <c r="AC39" s="1548" t="s">
        <v>516</v>
      </c>
      <c r="AD39" s="1287" t="s">
        <v>517</v>
      </c>
      <c r="AE39" s="1287" t="s">
        <v>492</v>
      </c>
      <c r="AF39" s="1554" t="s">
        <v>444</v>
      </c>
      <c r="AG39" s="2335" t="s">
        <v>445</v>
      </c>
      <c r="AH39" s="2336"/>
      <c r="AI39" s="2344"/>
      <c r="AJ39" s="2347"/>
      <c r="AK39" s="2192"/>
      <c r="AQ39" s="1220">
        <v>86</v>
      </c>
    </row>
    <row s="3621"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269</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269</v>
      </c>
      <c r="B42" s="1428" t="s">
        <v>270</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395</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396</v>
      </c>
      <c r="AM42" s="565"/>
      <c r="AN42" s="565" t="str">
        <f>IF(T42="","",T42)</f>
        <v>Территория действия тарифа</v>
      </c>
      <c r="AO42" s="565"/>
      <c r="AP42" s="565"/>
      <c r="AQ42" s="1220">
        <v>23</v>
      </c>
    </row>
    <row customHeight="1" ht="24">
      <c r="A43" s="1428" t="s">
        <v>269</v>
      </c>
      <c r="B43" s="1428" t="s">
        <v>270</v>
      </c>
      <c r="C43" s="1428" t="s">
        <v>271</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515</v>
      </c>
      <c r="AM43" s="565"/>
      <c r="AN43" s="565" t="str">
        <f>IF(T43="","",T43)</f>
        <v>Наименование централизованной системы водоотведения</v>
      </c>
      <c r="AO43" s="565"/>
      <c r="AP43" s="565"/>
      <c r="AQ43" s="1220">
        <v>23</v>
      </c>
    </row>
    <row customHeight="1" ht="24">
      <c r="A44" s="1428" t="s">
        <v>269</v>
      </c>
      <c r="B44" s="1428" t="s">
        <v>270</v>
      </c>
      <c r="C44" s="1428" t="s">
        <v>271</v>
      </c>
      <c r="D44" s="1428" t="s">
        <v>519</v>
      </c>
      <c r="E44" s="2324"/>
      <c r="F44" s="2324"/>
      <c r="G44" s="2324"/>
      <c r="H44" s="2324"/>
      <c r="I44" s="2321" t="str">
        <f>S43&amp;".1"</f>
        <v>...1</v>
      </c>
      <c r="J44" s="1428"/>
      <c r="K44" s="1428"/>
      <c r="L44" s="1429"/>
      <c r="P44" s="2322">
        <v>1</v>
      </c>
      <c r="Q44" s="1546"/>
      <c r="R44" s="421"/>
      <c r="S44" s="1558" t="str">
        <f>$I44</f>
        <v>...1</v>
      </c>
      <c r="T44" s="350" t="s">
        <v>481</v>
      </c>
      <c r="U44" s="365"/>
      <c r="V44" s="2415"/>
      <c r="W44" s="2416"/>
      <c r="X44" s="2416"/>
      <c r="Y44" s="2416"/>
      <c r="Z44" s="2416"/>
      <c r="AA44" s="2416"/>
      <c r="AB44" s="2417"/>
      <c r="AC44" s="2418"/>
      <c r="AD44" s="2419"/>
      <c r="AE44" s="2419"/>
      <c r="AF44" s="2419"/>
      <c r="AG44" s="2419"/>
      <c r="AH44" s="2419"/>
      <c r="AI44" s="2419"/>
      <c r="AJ44" s="2420"/>
      <c r="AK44" s="1323" t="s">
        <v>482</v>
      </c>
      <c r="AM44" s="565"/>
      <c r="AN44" s="565" t="str">
        <f>IF(T44="","",T44)</f>
        <v>Наименование признака дифференциации</v>
      </c>
      <c r="AO44" s="565"/>
      <c r="AP44" s="565"/>
      <c r="AQ44" s="1220">
        <v>23</v>
      </c>
    </row>
    <row customHeight="1" ht="24">
      <c r="A45" s="1428" t="s">
        <v>269</v>
      </c>
      <c r="B45" s="1428" t="s">
        <v>270</v>
      </c>
      <c r="C45" s="1428" t="s">
        <v>271</v>
      </c>
      <c r="D45" s="1428" t="s">
        <v>519</v>
      </c>
      <c r="E45" s="2324"/>
      <c r="F45" s="2324"/>
      <c r="G45" s="2324"/>
      <c r="H45" s="2324"/>
      <c r="I45" s="2351"/>
      <c r="J45" s="2321" t="str">
        <f>I44&amp;".1"</f>
        <v>...1.1</v>
      </c>
      <c r="K45" s="1428"/>
      <c r="L45" s="1429" t="s">
        <v>404</v>
      </c>
      <c r="P45" s="2322"/>
      <c r="Q45" s="2322">
        <v>1</v>
      </c>
      <c r="R45" s="422"/>
      <c r="S45" s="1558" t="str">
        <f>$J45</f>
        <v>...1.1</v>
      </c>
      <c r="T45" s="351" t="s">
        <v>405</v>
      </c>
      <c r="U45" s="365"/>
      <c r="V45" s="2310"/>
      <c r="W45" s="2311"/>
      <c r="X45" s="2311"/>
      <c r="Y45" s="2311"/>
      <c r="Z45" s="2311"/>
      <c r="AA45" s="2311"/>
      <c r="AB45" s="2312"/>
      <c r="AC45" s="2310"/>
      <c r="AD45" s="2311"/>
      <c r="AE45" s="2311"/>
      <c r="AF45" s="2311"/>
      <c r="AG45" s="2311"/>
      <c r="AH45" s="2311"/>
      <c r="AI45" s="2311"/>
      <c r="AJ45" s="2312"/>
      <c r="AK45" s="1372" t="s">
        <v>483</v>
      </c>
      <c r="AM45" s="565"/>
      <c r="AN45" s="565" t="str">
        <f>IF(T45="","",T45)</f>
        <v>Группа потребителей</v>
      </c>
      <c r="AO45" s="565"/>
      <c r="AP45" s="565"/>
      <c r="AQ45" s="1220">
        <v>23</v>
      </c>
    </row>
    <row customHeight="1" ht="24">
      <c r="A46" s="1428" t="s">
        <v>269</v>
      </c>
      <c r="B46" s="1428" t="s">
        <v>270</v>
      </c>
      <c r="C46" s="1428" t="s">
        <v>271</v>
      </c>
      <c r="D46" s="1428" t="s">
        <v>519</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269</v>
      </c>
      <c r="B47" s="1428" t="s">
        <v>270</v>
      </c>
      <c r="C47" s="1428" t="s">
        <v>271</v>
      </c>
      <c r="D47" s="1428" t="s">
        <v>519</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269</v>
      </c>
      <c r="B48" s="1428" t="s">
        <v>270</v>
      </c>
      <c r="C48" s="1428" t="s">
        <v>271</v>
      </c>
      <c r="D48" s="1428" t="s">
        <v>519</v>
      </c>
      <c r="E48" s="2324"/>
      <c r="F48" s="2324"/>
      <c r="G48" s="2324"/>
      <c r="H48" s="2324"/>
      <c r="I48" s="2351"/>
      <c r="J48" s="2321"/>
      <c r="K48" s="1428"/>
      <c r="L48" s="1429"/>
      <c r="P48" s="2322"/>
      <c r="Q48" s="2322"/>
      <c r="R48" s="421"/>
      <c r="S48" s="1343"/>
      <c r="T48" s="352" t="s">
        <v>484</v>
      </c>
      <c r="U48" s="432"/>
      <c r="V48" s="432"/>
      <c r="W48" s="432"/>
      <c r="X48" s="432"/>
      <c r="Y48" s="432"/>
      <c r="Z48" s="432"/>
      <c r="AA48" s="432"/>
      <c r="AB48" s="432"/>
      <c r="AC48" s="432"/>
      <c r="AD48" s="432"/>
      <c r="AE48" s="432"/>
      <c r="AF48" s="432"/>
      <c r="AG48" s="432"/>
      <c r="AH48" s="432"/>
      <c r="AI48" s="432"/>
      <c r="AJ48" s="432"/>
      <c r="AK48" s="1323" t="s">
        <v>485</v>
      </c>
      <c r="AM48" s="565"/>
      <c r="AN48" s="565" t="str">
        <f>IF(T48="","",T48)</f>
        <v>Добавить значение признака дифференциации</v>
      </c>
      <c r="AO48" s="565"/>
      <c r="AP48" s="565"/>
      <c r="AQ48" s="1220">
        <v>20</v>
      </c>
    </row>
    <row customHeight="1" ht="22.049999999999997">
      <c r="A49" s="1428" t="s">
        <v>269</v>
      </c>
      <c r="B49" s="1428" t="s">
        <v>270</v>
      </c>
      <c r="C49" s="1428" t="s">
        <v>271</v>
      </c>
      <c r="D49" s="1428" t="s">
        <v>519</v>
      </c>
      <c r="E49" s="2324"/>
      <c r="F49" s="2324"/>
      <c r="G49" s="2324"/>
      <c r="H49" s="2324"/>
      <c r="I49" s="2321"/>
      <c r="J49" s="1428"/>
      <c r="K49" s="1428"/>
      <c r="L49" s="1429"/>
      <c r="P49" s="2322"/>
      <c r="Q49" s="1546"/>
      <c r="R49" s="421"/>
      <c r="S49" s="1343"/>
      <c r="T49" s="430" t="s">
        <v>410</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269</v>
      </c>
      <c r="B50" s="1428" t="s">
        <v>270</v>
      </c>
      <c r="C50" s="1428" t="s">
        <v>271</v>
      </c>
      <c r="D50" s="1428" t="s">
        <v>519</v>
      </c>
      <c r="E50" s="2324"/>
      <c r="F50" s="2324"/>
      <c r="G50" s="2324"/>
      <c r="H50" s="2323"/>
      <c r="I50" s="1428"/>
      <c r="J50" s="1428"/>
      <c r="K50" s="1428"/>
      <c r="L50" s="1429"/>
      <c r="M50" s="1430"/>
      <c r="N50" s="1430"/>
      <c r="O50" s="602"/>
      <c r="P50" s="425"/>
      <c r="Q50" s="440"/>
      <c r="R50" s="420"/>
      <c r="S50" s="1343"/>
      <c r="T50" s="437" t="s">
        <v>486</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30" customFormat="1" customHeight="1" ht="0">
      <c r="A51" s="1408" t="s">
        <v>269</v>
      </c>
      <c r="B51" s="1408" t="s">
        <v>270</v>
      </c>
      <c r="C51" s="1379"/>
      <c r="D51" s="1379"/>
      <c r="E51" s="2324"/>
      <c r="F51" s="2323"/>
      <c r="G51" s="1379"/>
      <c r="H51" s="1379"/>
      <c r="I51" s="1379"/>
      <c r="J51" s="1379"/>
      <c r="K51" s="1379"/>
      <c r="L51" s="1559"/>
      <c r="M51" s="1386"/>
      <c r="N51" s="1386"/>
      <c r="P51" s="1381"/>
      <c r="Q51" s="1382"/>
      <c r="R51" s="1381"/>
      <c r="S51" s="1387"/>
      <c r="T51" s="1390" t="s">
        <v>413</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30" customFormat="1" customHeight="1" ht="0">
      <c r="A52" s="1408" t="s">
        <v>269</v>
      </c>
      <c r="B52" s="1408"/>
      <c r="C52" s="1408"/>
      <c r="D52" s="1408"/>
      <c r="E52" s="2323"/>
      <c r="F52" s="1408"/>
      <c r="G52" s="1408"/>
      <c r="H52" s="1408"/>
      <c r="I52" s="1408"/>
      <c r="J52" s="1408"/>
      <c r="K52" s="1408"/>
      <c r="L52" s="1411"/>
      <c r="M52" s="1386"/>
      <c r="N52" s="1386"/>
      <c r="O52" s="583"/>
      <c r="P52" s="445"/>
      <c r="Q52" s="1409"/>
      <c r="R52" s="445"/>
      <c r="S52" s="1387"/>
      <c r="T52" s="1390" t="s">
        <v>414</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30"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446</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AB206-8A08-13E4-5288-BAC9C614AB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395</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396</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515</v>
      </c>
      <c r="BE4" s="565"/>
      <c r="BF4" s="565" t="str">
        <f>IF(T4="","",T4)</f>
        <v>Наименование централизованной системы водоотведения</v>
      </c>
      <c r="BG4" s="565"/>
      <c r="BH4" s="565"/>
      <c r="BI4" s="1220">
        <v>0</v>
      </c>
    </row>
    <row s="4030"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400</v>
      </c>
      <c r="BE5" s="565"/>
      <c r="BF5" s="565" t="str">
        <f>IF(T5="","",T5)</f>
        <v/>
      </c>
      <c r="BG5" s="565"/>
      <c r="BH5" s="565"/>
      <c r="BI5" s="576">
        <v>0</v>
      </c>
    </row>
    <row s="4030" customFormat="1" customHeight="1" ht="14.25" hidden="1">
      <c r="A6" s="1408"/>
      <c r="B6" s="1408"/>
      <c r="C6" s="1408"/>
      <c r="D6" s="1408"/>
      <c r="E6" s="2324"/>
      <c r="F6" s="2324"/>
      <c r="G6" s="2324"/>
      <c r="H6" s="2324"/>
      <c r="I6" s="2321" t="str">
        <f>S5&amp;".1"</f>
        <v>.1</v>
      </c>
      <c r="J6" s="1408"/>
      <c r="K6" s="1408"/>
      <c r="L6" s="1411" t="s">
        <v>401</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30"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22</v>
      </c>
      <c r="AL8" s="2172" t="s">
        <v>65</v>
      </c>
      <c r="AM8" s="2257"/>
      <c r="AN8" s="2270">
        <v>1</v>
      </c>
      <c r="AO8" s="2422"/>
      <c r="AP8" s="2423" t="s">
        <v>65</v>
      </c>
      <c r="AQ8" s="376"/>
      <c r="AR8" s="1551">
        <v>1</v>
      </c>
      <c r="AS8" s="1557" t="s">
        <v>22</v>
      </c>
      <c r="AT8" s="816"/>
      <c r="AU8" s="1322"/>
      <c r="AV8" s="816"/>
      <c r="AW8" s="1322"/>
      <c r="AX8" s="1799"/>
      <c r="AY8" s="1534" t="s">
        <v>65</v>
      </c>
      <c r="AZ8" s="1799"/>
      <c r="BA8" s="1534" t="s">
        <v>65</v>
      </c>
      <c r="BB8" s="1413"/>
      <c r="BC8" s="2318" t="s">
        <v>499</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500</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520</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521</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503</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466</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30"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30"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30"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30"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30"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414</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415</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3" customFormat="1" customHeight="1" ht="14.25" hidden="1">
      <c r="M24" s="1573"/>
      <c r="N24" s="1573"/>
      <c r="O24" s="1574" t="s">
        <v>416</v>
      </c>
      <c r="P24" s="1573"/>
      <c r="Q24" s="1575"/>
      <c r="R24" s="1575"/>
      <c r="AA24" s="1572" t="s">
        <v>418</v>
      </c>
      <c r="AC24" s="1572" t="s">
        <v>419</v>
      </c>
      <c r="AD24" s="1572" t="s">
        <v>467</v>
      </c>
      <c r="AH24" s="1572" t="s">
        <v>467</v>
      </c>
      <c r="AK24" s="1572" t="s">
        <v>504</v>
      </c>
      <c r="AL24" s="1572" t="s">
        <v>467</v>
      </c>
      <c r="AP24" s="1572" t="s">
        <v>467</v>
      </c>
      <c r="AY24" s="1572" t="s">
        <v>418</v>
      </c>
      <c r="BA24" s="1572" t="s">
        <v>419</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МУП "ЖКХ Миллеровского района"</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4"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4"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421</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4"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422</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4"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4"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421</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4"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422</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4"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425</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425</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298</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299</v>
      </c>
      <c r="BI40" s="1220">
        <v>14</v>
      </c>
    </row>
    <row customHeight="1" ht="14.699999999999998">
      <c r="Q41" s="356"/>
      <c r="R41" s="441"/>
      <c r="S41" s="2338" t="s">
        <v>87</v>
      </c>
      <c r="T41" s="2274" t="s">
        <v>505</v>
      </c>
      <c r="U41" s="366"/>
      <c r="V41" s="2339" t="s">
        <v>427</v>
      </c>
      <c r="W41" s="2340"/>
      <c r="X41" s="2340"/>
      <c r="Y41" s="2340"/>
      <c r="Z41" s="2340"/>
      <c r="AA41" s="2340"/>
      <c r="AB41" s="2341"/>
      <c r="AC41" s="2342" t="s">
        <v>428</v>
      </c>
      <c r="AD41" s="2393" t="s">
        <v>522</v>
      </c>
      <c r="AE41" s="2356"/>
      <c r="AF41" s="2356"/>
      <c r="AG41" s="2394"/>
      <c r="AH41" s="2393" t="s">
        <v>523</v>
      </c>
      <c r="AI41" s="2356"/>
      <c r="AJ41" s="2356"/>
      <c r="AK41" s="2394"/>
      <c r="AL41" s="2393" t="s">
        <v>524</v>
      </c>
      <c r="AM41" s="2356"/>
      <c r="AN41" s="2356"/>
      <c r="AO41" s="2394"/>
      <c r="AP41" s="2393" t="s">
        <v>509</v>
      </c>
      <c r="AQ41" s="2356"/>
      <c r="AR41" s="2356"/>
      <c r="AS41" s="2394"/>
      <c r="AT41" s="2339" t="s">
        <v>427</v>
      </c>
      <c r="AU41" s="2340"/>
      <c r="AV41" s="2340"/>
      <c r="AW41" s="2340"/>
      <c r="AX41" s="2340"/>
      <c r="AY41" s="2340"/>
      <c r="AZ41" s="2341"/>
      <c r="BA41" s="2342" t="s">
        <v>428</v>
      </c>
      <c r="BB41" s="2345" t="s">
        <v>430</v>
      </c>
      <c r="BC41" s="2192"/>
      <c r="BI41" s="1220">
        <v>14</v>
      </c>
    </row>
    <row customHeight="1" ht="35.699999999999996">
      <c r="Q42" s="356"/>
      <c r="R42" s="441"/>
      <c r="S42" s="2338"/>
      <c r="T42" s="2274"/>
      <c r="U42" s="1096"/>
      <c r="V42" s="2257" t="s">
        <v>510</v>
      </c>
      <c r="W42" s="2258"/>
      <c r="X42" s="2257" t="s">
        <v>511</v>
      </c>
      <c r="Y42" s="2258"/>
      <c r="Z42" s="2359" t="s">
        <v>512</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525</v>
      </c>
      <c r="AU42" s="2258"/>
      <c r="AV42" s="2257" t="s">
        <v>526</v>
      </c>
      <c r="AW42" s="2258"/>
      <c r="AX42" s="2359" t="s">
        <v>512</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435</v>
      </c>
      <c r="F44" s="1429" t="s">
        <v>436</v>
      </c>
      <c r="G44" s="1429" t="s">
        <v>437</v>
      </c>
      <c r="H44" s="1429" t="s">
        <v>438</v>
      </c>
      <c r="I44" s="1429" t="s">
        <v>439</v>
      </c>
      <c r="J44" s="1429" t="s">
        <v>440</v>
      </c>
      <c r="K44" s="1429" t="s">
        <v>441</v>
      </c>
      <c r="L44" s="1429" t="s">
        <v>416</v>
      </c>
      <c r="Q44" s="356"/>
      <c r="R44" s="441"/>
      <c r="S44" s="2338"/>
      <c r="T44" s="2274"/>
      <c r="U44" s="367"/>
      <c r="V44" s="1544" t="s">
        <v>476</v>
      </c>
      <c r="W44" s="1544" t="s">
        <v>477</v>
      </c>
      <c r="X44" s="1544" t="s">
        <v>476</v>
      </c>
      <c r="Y44" s="1544" t="s">
        <v>477</v>
      </c>
      <c r="Z44" s="1554" t="s">
        <v>444</v>
      </c>
      <c r="AA44" s="2335" t="s">
        <v>445</v>
      </c>
      <c r="AB44" s="2336"/>
      <c r="AC44" s="2344"/>
      <c r="AD44" s="2398"/>
      <c r="AE44" s="2399"/>
      <c r="AF44" s="2399"/>
      <c r="AG44" s="2400"/>
      <c r="AH44" s="2398"/>
      <c r="AI44" s="2399"/>
      <c r="AJ44" s="2399"/>
      <c r="AK44" s="2400"/>
      <c r="AL44" s="2398"/>
      <c r="AM44" s="2399"/>
      <c r="AN44" s="2399"/>
      <c r="AO44" s="2400"/>
      <c r="AP44" s="2398"/>
      <c r="AQ44" s="2399"/>
      <c r="AR44" s="2399"/>
      <c r="AS44" s="2400"/>
      <c r="AT44" s="1544" t="s">
        <v>476</v>
      </c>
      <c r="AU44" s="1544" t="s">
        <v>477</v>
      </c>
      <c r="AV44" s="1544" t="s">
        <v>476</v>
      </c>
      <c r="AW44" s="1544" t="s">
        <v>477</v>
      </c>
      <c r="AX44" s="1554" t="s">
        <v>444</v>
      </c>
      <c r="AY44" s="2335" t="s">
        <v>445</v>
      </c>
      <c r="AZ44" s="2336"/>
      <c r="BA44" s="2344"/>
      <c r="BB44" s="2347"/>
      <c r="BC44" s="2192"/>
      <c r="BI44" s="1220">
        <v>14</v>
      </c>
    </row>
    <row s="3621"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274</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274</v>
      </c>
      <c r="B47" s="1428" t="s">
        <v>275</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395</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396</v>
      </c>
      <c r="BE47" s="565"/>
      <c r="BF47" s="565" t="str">
        <f>IF(T47="","",T47)</f>
        <v>Территория действия тарифа</v>
      </c>
      <c r="BG47" s="565"/>
      <c r="BH47" s="565"/>
      <c r="BI47" s="1220">
        <v>21</v>
      </c>
    </row>
    <row customHeight="1" ht="35.699999999999996">
      <c r="A48" s="1428" t="s">
        <v>274</v>
      </c>
      <c r="B48" s="1428" t="s">
        <v>275</v>
      </c>
      <c r="C48" s="1428" t="s">
        <v>276</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515</v>
      </c>
      <c r="BE48" s="565"/>
      <c r="BF48" s="565" t="str">
        <f>IF(T48="","",T48)</f>
        <v>Наименование централизованной системы водоотведения</v>
      </c>
      <c r="BG48" s="565"/>
      <c r="BH48" s="565"/>
      <c r="BI48" s="1220">
        <v>34</v>
      </c>
    </row>
    <row s="4030" customFormat="1" customHeight="1" ht="0">
      <c r="A49" s="1408" t="s">
        <v>274</v>
      </c>
      <c r="B49" s="1408" t="s">
        <v>275</v>
      </c>
      <c r="C49" s="1408" t="s">
        <v>276</v>
      </c>
      <c r="D49" s="1408" t="s">
        <v>527</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400</v>
      </c>
      <c r="BE49" s="565"/>
      <c r="BF49" s="565" t="str">
        <f>IF(T49="","",T49)</f>
        <v/>
      </c>
      <c r="BG49" s="565"/>
      <c r="BH49" s="565"/>
      <c r="BI49" s="576">
        <v>0</v>
      </c>
    </row>
    <row s="4030" customFormat="1" customHeight="1" ht="0">
      <c r="A50" s="1408" t="s">
        <v>274</v>
      </c>
      <c r="B50" s="1408" t="s">
        <v>275</v>
      </c>
      <c r="C50" s="1408" t="s">
        <v>276</v>
      </c>
      <c r="D50" s="1408" t="s">
        <v>527</v>
      </c>
      <c r="E50" s="2324"/>
      <c r="F50" s="2324"/>
      <c r="G50" s="2324"/>
      <c r="H50" s="2324"/>
      <c r="I50" s="2321" t="str">
        <f>S49&amp;".1"</f>
        <v>.1</v>
      </c>
      <c r="J50" s="1408"/>
      <c r="K50" s="1408"/>
      <c r="L50" s="1411" t="s">
        <v>401</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30" customFormat="1" customHeight="1" ht="0">
      <c r="A51" s="1408" t="s">
        <v>274</v>
      </c>
      <c r="B51" s="1408" t="s">
        <v>275</v>
      </c>
      <c r="C51" s="1408" t="s">
        <v>276</v>
      </c>
      <c r="D51" s="1408" t="s">
        <v>527</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274</v>
      </c>
      <c r="B52" s="1428" t="s">
        <v>275</v>
      </c>
      <c r="C52" s="1428" t="s">
        <v>276</v>
      </c>
      <c r="D52" s="1428" t="s">
        <v>527</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22</v>
      </c>
      <c r="AL52" s="2172" t="s">
        <v>65</v>
      </c>
      <c r="AM52" s="2257"/>
      <c r="AN52" s="2270">
        <v>1</v>
      </c>
      <c r="AO52" s="2422"/>
      <c r="AP52" s="2423" t="s">
        <v>65</v>
      </c>
      <c r="AQ52" s="376"/>
      <c r="AR52" s="1551">
        <v>1</v>
      </c>
      <c r="AS52" s="1557" t="s">
        <v>22</v>
      </c>
      <c r="AT52" s="816"/>
      <c r="AU52" s="1322"/>
      <c r="AV52" s="816"/>
      <c r="AW52" s="1322"/>
      <c r="AX52" s="1799"/>
      <c r="AY52" s="1534" t="s">
        <v>65</v>
      </c>
      <c r="AZ52" s="1799"/>
      <c r="BA52" s="1534" t="s">
        <v>65</v>
      </c>
      <c r="BB52" s="1413"/>
      <c r="BC52" s="2318" t="s">
        <v>499</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500</v>
      </c>
      <c r="AT53" s="1458"/>
      <c r="AU53" s="1561"/>
      <c r="AV53" s="1458"/>
      <c r="AW53" s="1561"/>
      <c r="AX53" s="1458"/>
      <c r="AY53" s="1458"/>
      <c r="AZ53" s="1458"/>
      <c r="BA53" s="1458"/>
      <c r="BB53" s="1462"/>
      <c r="BC53" s="2319"/>
      <c r="BE53" s="565"/>
      <c r="BF53" s="565"/>
      <c r="BG53" s="565"/>
      <c r="BH53" s="565"/>
      <c r="BI53" s="1220">
        <v>11</v>
      </c>
    </row>
    <row customHeight="1" ht="11.549999999999999">
      <c r="A54" s="1428" t="s">
        <v>274</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520</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274</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521</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274</v>
      </c>
      <c r="B56" s="1428" t="s">
        <v>275</v>
      </c>
      <c r="C56" s="1428" t="s">
        <v>276</v>
      </c>
      <c r="D56" s="1428" t="s">
        <v>527</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503</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274</v>
      </c>
      <c r="B57" s="1428" t="s">
        <v>275</v>
      </c>
      <c r="C57" s="1428" t="s">
        <v>276</v>
      </c>
      <c r="D57" s="1428" t="s">
        <v>527</v>
      </c>
      <c r="E57" s="2324"/>
      <c r="F57" s="2324"/>
      <c r="G57" s="2324"/>
      <c r="H57" s="2324"/>
      <c r="I57" s="2351"/>
      <c r="J57" s="2321"/>
      <c r="K57" s="1428"/>
      <c r="L57" s="1429"/>
      <c r="P57" s="2322"/>
      <c r="Q57" s="2322"/>
      <c r="R57" s="421"/>
      <c r="S57" s="1343"/>
      <c r="T57" s="352" t="s">
        <v>466</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30" customFormat="1" customHeight="1" ht="0">
      <c r="A58" s="1408" t="s">
        <v>274</v>
      </c>
      <c r="B58" s="1408" t="s">
        <v>275</v>
      </c>
      <c r="C58" s="1408" t="s">
        <v>276</v>
      </c>
      <c r="D58" s="1408" t="s">
        <v>527</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30" customFormat="1" customHeight="1" ht="0">
      <c r="A59" s="1408" t="s">
        <v>274</v>
      </c>
      <c r="B59" s="1408" t="s">
        <v>275</v>
      </c>
      <c r="C59" s="1408" t="s">
        <v>276</v>
      </c>
      <c r="D59" s="1408" t="s">
        <v>527</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30" customFormat="1" customHeight="1" ht="0">
      <c r="A60" s="1408" t="s">
        <v>274</v>
      </c>
      <c r="B60" s="1408" t="s">
        <v>275</v>
      </c>
      <c r="C60" s="1408" t="s">
        <v>276</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30" customFormat="1" customHeight="1" ht="0">
      <c r="A61" s="1408" t="s">
        <v>274</v>
      </c>
      <c r="B61" s="1408" t="s">
        <v>275</v>
      </c>
      <c r="C61" s="1379"/>
      <c r="D61" s="1379"/>
      <c r="E61" s="2324"/>
      <c r="F61" s="2323"/>
      <c r="G61" s="1379"/>
      <c r="H61" s="1379"/>
      <c r="I61" s="1379"/>
      <c r="J61" s="1379"/>
      <c r="K61" s="1379"/>
      <c r="L61" s="1559"/>
      <c r="M61" s="1386"/>
      <c r="N61" s="1386"/>
      <c r="P61" s="1381"/>
      <c r="Q61" s="1382"/>
      <c r="R61" s="1381"/>
      <c r="S61" s="1387"/>
      <c r="T61" s="1390" t="s">
        <v>413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30" customFormat="1" customHeight="1" ht="0">
      <c r="A62" s="1408" t="s">
        <v>274</v>
      </c>
      <c r="B62" s="1408"/>
      <c r="C62" s="1408"/>
      <c r="D62" s="1408"/>
      <c r="E62" s="2323"/>
      <c r="F62" s="1408"/>
      <c r="G62" s="1408"/>
      <c r="H62" s="1408"/>
      <c r="I62" s="1408"/>
      <c r="J62" s="1408"/>
      <c r="K62" s="1408"/>
      <c r="L62" s="1411"/>
      <c r="M62" s="1386"/>
      <c r="N62" s="1386"/>
      <c r="O62" s="583"/>
      <c r="P62" s="445"/>
      <c r="Q62" s="1409"/>
      <c r="R62" s="445"/>
      <c r="S62" s="1387"/>
      <c r="T62" s="1390" t="s">
        <v>414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30"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446</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F3F18-E186-15A8-F138-D1609828D5C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1" width="8.00390625" hidden="1" customWidth="1"/>
    <col min="2" max="2" style="4470" width="6.00390625" hidden="1" customWidth="1"/>
    <col min="3" max="3" style="4521" width="3.00390625" customWidth="1"/>
    <col min="4" max="4" style="4816" width="3.00390625" customWidth="1"/>
    <col min="5" max="5" style="4521" width="6.00390625" customWidth="1"/>
    <col min="6" max="6" style="4521" width="2.7109375" hidden="1" customWidth="1"/>
    <col min="7" max="7" style="4521" width="46.7109375" customWidth="1"/>
    <col min="8" max="8" style="4521" width="42.00390625" customWidth="1"/>
    <col min="9" max="9" style="4521" width="14.00390625" customWidth="1"/>
    <col min="10" max="10" style="4473" width="3.00390625" customWidth="1"/>
    <col min="11" max="13" style="4473" width="9.140625" hidden="1"/>
    <col min="14" max="14" style="4473" width="25.7109375" hidden="1" customWidth="1"/>
    <col min="15" max="15" style="4473" width="14.421875" hidden="1" customWidth="1"/>
    <col min="16" max="19" style="2882" width="9.140625" hidden="1"/>
    <col min="20" max="27" style="4521" width="9.140625" hidden="1"/>
    <col min="28" max="28" style="4521" width="8.00390625" customWidth="1"/>
    <col min="29" max="29" style="4521" width="9.140625" hidden="1"/>
  </cols>
  <sheetData>
    <row s="4030" customFormat="1" customHeight="1" ht="5.25" hidden="1">
      <c r="A1" s="561"/>
      <c r="B1" s="576"/>
      <c r="C1" s="576"/>
      <c r="D1" s="286"/>
      <c r="F1" s="576"/>
      <c r="G1" s="312" t="s">
        <v>82</v>
      </c>
      <c r="H1" s="559" t="s">
        <v>83</v>
      </c>
      <c r="I1" s="292" t="s">
        <v>84</v>
      </c>
      <c r="J1" s="312" t="s">
        <v>82</v>
      </c>
      <c r="K1" s="312"/>
      <c r="L1" s="312"/>
      <c r="M1" s="312"/>
      <c r="N1" s="313"/>
      <c r="O1" s="312"/>
      <c r="P1" s="312"/>
      <c r="Q1" s="312"/>
      <c r="R1" s="312"/>
      <c r="S1" s="312"/>
      <c r="T1" s="292"/>
      <c r="U1" s="292"/>
      <c r="V1" s="292"/>
      <c r="W1" s="292"/>
      <c r="X1" s="292"/>
      <c r="Y1" s="292"/>
      <c r="Z1" s="292"/>
      <c r="AA1" s="292"/>
      <c r="AB1" s="292"/>
      <c r="AC1" s="217" t="s">
        <v>14</v>
      </c>
    </row>
    <row s="2872"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4" customFormat="1" customHeight="1" ht="3">
      <c r="A3" s="823"/>
      <c r="B3" s="482"/>
      <c r="C3" s="823"/>
      <c r="D3" s="229"/>
      <c r="E3" s="168"/>
      <c r="F3" s="574"/>
      <c r="G3" s="168"/>
      <c r="H3" s="168"/>
      <c r="I3" s="231"/>
      <c r="J3" s="312"/>
      <c r="K3" s="220"/>
      <c r="L3" s="220"/>
      <c r="M3" s="220"/>
      <c r="N3" s="291"/>
      <c r="O3" s="220"/>
      <c r="P3" s="290"/>
      <c r="Q3" s="290"/>
      <c r="R3" s="290"/>
      <c r="S3" s="290"/>
      <c r="AC3" s="181">
        <v>3</v>
      </c>
    </row>
    <row s="3384"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4" customFormat="1" customHeight="1" ht="3">
      <c r="A5" s="823"/>
      <c r="B5" s="482"/>
      <c r="C5" s="823"/>
      <c r="D5" s="229"/>
      <c r="E5" s="168"/>
      <c r="F5" s="574"/>
      <c r="G5" s="232"/>
      <c r="H5" s="232"/>
      <c r="I5" s="233"/>
      <c r="J5" s="220"/>
      <c r="K5" s="220"/>
      <c r="L5" s="220"/>
      <c r="M5" s="220"/>
      <c r="N5" s="291"/>
      <c r="O5" s="220"/>
      <c r="P5" s="290"/>
      <c r="Q5" s="290"/>
      <c r="R5" s="290"/>
      <c r="S5" s="290"/>
      <c r="AC5" s="181">
        <v>3</v>
      </c>
    </row>
    <row s="3384"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4" customFormat="1" customHeight="1" ht="14.699999999999998">
      <c r="A8" s="823"/>
      <c r="B8" s="482"/>
      <c r="C8" s="823"/>
      <c r="D8" s="229"/>
      <c r="E8" s="2166" t="s">
        <v>85</v>
      </c>
      <c r="F8" s="2167"/>
      <c r="G8" s="2168"/>
      <c r="H8" s="2169" t="s">
        <v>86</v>
      </c>
      <c r="I8" s="2169"/>
      <c r="J8" s="220"/>
      <c r="K8" s="220"/>
      <c r="L8" s="220"/>
      <c r="M8" s="220"/>
      <c r="N8" s="291"/>
      <c r="O8" s="220"/>
      <c r="P8" s="290"/>
      <c r="Q8" s="290"/>
      <c r="R8" s="290"/>
      <c r="S8" s="290"/>
      <c r="AC8" s="181">
        <v>14</v>
      </c>
    </row>
    <row s="3384" customFormat="1" customHeight="1" ht="21">
      <c r="A9" s="823"/>
      <c r="B9" s="482"/>
      <c r="C9" s="823"/>
      <c r="D9" s="229"/>
      <c r="E9" s="842" t="s">
        <v>87</v>
      </c>
      <c r="F9" s="842"/>
      <c r="G9" s="237" t="s">
        <v>88</v>
      </c>
      <c r="H9" s="237" t="s">
        <v>88</v>
      </c>
      <c r="I9" s="237" t="s">
        <v>84</v>
      </c>
      <c r="J9" s="220"/>
      <c r="K9" s="220"/>
      <c r="L9" s="220"/>
      <c r="M9" s="220"/>
      <c r="N9" s="291"/>
      <c r="O9" s="220"/>
      <c r="P9" s="290"/>
      <c r="Q9" s="290"/>
      <c r="R9" s="290"/>
      <c r="S9" s="290"/>
      <c r="AC9" s="181">
        <v>20</v>
      </c>
    </row>
    <row customHeight="1" ht="11.549999999999999">
      <c r="D10" s="241"/>
      <c r="E10" s="843" t="s">
        <v>89</v>
      </c>
      <c r="F10" s="843"/>
      <c r="G10" s="288" t="s">
        <v>90</v>
      </c>
      <c r="H10" s="288" t="s">
        <v>91</v>
      </c>
      <c r="I10" s="288" t="s">
        <v>92</v>
      </c>
      <c r="J10" s="251"/>
      <c r="K10" s="251"/>
      <c r="L10" s="251"/>
      <c r="M10" s="251"/>
      <c r="N10" s="236"/>
      <c r="O10" s="251"/>
      <c r="P10" s="289"/>
      <c r="Q10" s="289"/>
      <c r="R10" s="289"/>
      <c r="S10" s="289"/>
      <c r="AC10" s="148">
        <v>11</v>
      </c>
    </row>
    <row s="3384" customFormat="1" customHeight="1" ht="1.05">
      <c r="A11" s="823"/>
      <c r="B11" s="482"/>
      <c r="C11" s="823"/>
      <c r="D11" s="229"/>
      <c r="E11" s="855"/>
      <c r="F11" s="855"/>
      <c r="G11" s="238"/>
      <c r="H11" s="238"/>
      <c r="I11" s="240"/>
      <c r="J11" s="314" t="s">
        <v>93</v>
      </c>
      <c r="K11" s="220"/>
      <c r="L11" s="220"/>
      <c r="M11" s="220" t="s">
        <v>94</v>
      </c>
      <c r="N11" s="291" t="s">
        <v>95</v>
      </c>
      <c r="O11" s="220" t="s">
        <v>96</v>
      </c>
      <c r="P11" s="290"/>
      <c r="Q11" s="290"/>
      <c r="R11" s="290"/>
      <c r="S11" s="290"/>
      <c r="AC11" s="181">
        <v>1</v>
      </c>
    </row>
    <row s="3384" customFormat="1" customHeight="1" ht="15">
      <c r="A12" s="2164">
        <v>1</v>
      </c>
      <c r="B12" s="482"/>
      <c r="C12" s="823"/>
      <c r="D12" s="847"/>
      <c r="E12" s="284">
        <f>A12</f>
        <v>1</v>
      </c>
      <c r="F12" s="867" t="s">
        <v>97</v>
      </c>
      <c r="G12" s="605" t="str">
        <f>"Территория "&amp;E12</f>
        <v>Территория 1</v>
      </c>
      <c r="H12" s="857"/>
      <c r="I12" s="857"/>
      <c r="J12" s="854"/>
      <c r="K12" s="565"/>
      <c r="L12" s="565"/>
      <c r="M12" s="565"/>
      <c r="N12" s="291"/>
      <c r="O12" s="565"/>
      <c r="P12" s="290"/>
      <c r="Q12" s="290"/>
      <c r="R12" s="290"/>
      <c r="S12" s="290"/>
      <c r="AC12" s="572">
        <v>14</v>
      </c>
    </row>
    <row s="5241" customFormat="1" customHeight="1" ht="15.75">
      <c r="A13" s="2164"/>
      <c r="B13" s="482">
        <v>1</v>
      </c>
      <c r="C13" s="482"/>
      <c r="D13" s="865"/>
      <c r="E13" s="845" t="str">
        <f>A12&amp;"."&amp;B13</f>
        <v>1.1</v>
      </c>
      <c r="F13" s="860" t="s">
        <v>98</v>
      </c>
      <c r="G13" s="858" t="s">
        <v>99</v>
      </c>
      <c r="H13" s="858" t="s">
        <v>99</v>
      </c>
      <c r="I13" s="856" t="s">
        <v>100</v>
      </c>
      <c r="J13" s="565">
        <f>MERGEVALUE(G13)</f>
      </c>
      <c r="K13" s="576"/>
      <c r="L13" s="576"/>
      <c r="M13" s="565" t="str">
        <f t="array" ref="M13:M13">IF(ISERROR(MATCH(MID(N13,1,250),MID(note_ter,1,250),0)),"n","y")</f>
        <v>n</v>
      </c>
      <c r="N13" s="576"/>
      <c r="O13" s="565" t="str">
        <f>H13&amp;"("&amp;I13&amp;")"</f>
        <v>Миллеровский район(60632000)</v>
      </c>
      <c r="P13" s="482"/>
      <c r="Q13" s="482"/>
      <c r="R13" s="485"/>
      <c r="S13" s="482"/>
      <c r="T13" s="482"/>
      <c r="U13" s="482"/>
      <c r="V13" s="487"/>
      <c r="W13" s="487"/>
      <c r="X13" s="484"/>
      <c r="Y13" s="484"/>
      <c r="Z13" s="484"/>
      <c r="AA13" s="484"/>
      <c r="AB13" s="484"/>
      <c r="AC13" s="488">
        <v>15</v>
      </c>
    </row>
    <row s="5241" customFormat="1" customHeight="1" ht="15.75">
      <c r="A14" s="2164"/>
      <c r="B14" s="482"/>
      <c r="C14" s="477"/>
      <c r="D14" s="866"/>
      <c r="E14" s="486"/>
      <c r="F14" s="242"/>
      <c r="G14" s="480" t="s">
        <v>101</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4" customFormat="1" customHeight="1" ht="14.699999999999998">
      <c r="A15" s="823"/>
      <c r="B15" s="482"/>
      <c r="C15" s="823"/>
      <c r="D15" s="847"/>
      <c r="E15" s="859"/>
      <c r="F15" s="243"/>
      <c r="G15" s="481" t="s">
        <v>102</v>
      </c>
      <c r="H15" s="243"/>
      <c r="I15" s="244"/>
      <c r="J15" s="314"/>
      <c r="K15" s="220"/>
      <c r="L15" s="220"/>
      <c r="M15" s="220"/>
      <c r="N15" s="291" t="s">
        <v>103</v>
      </c>
      <c r="O15" s="220"/>
      <c r="P15" s="290"/>
      <c r="Q15" s="290"/>
      <c r="R15" s="290"/>
      <c r="S15" s="290"/>
      <c r="AC15" s="181">
        <v>14</v>
      </c>
    </row>
    <row s="3384"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4"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4"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9" customFormat="1" customHeight="1" ht="10.5">
      <c r="B19" s="899"/>
      <c r="D19" s="247"/>
      <c r="J19" s="220"/>
      <c r="K19" s="220"/>
      <c r="L19" s="220"/>
      <c r="M19" s="220"/>
      <c r="N19" s="291"/>
      <c r="O19" s="220"/>
      <c r="P19" s="290"/>
      <c r="Q19" s="290"/>
      <c r="R19" s="290"/>
      <c r="S19" s="290"/>
      <c r="AC19" s="246">
        <v>10</v>
      </c>
    </row>
    <row s="3309"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81</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F4305-1B9B-5A5D-4138-6F9BCCD131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8" style="4521" width="19.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19.7109375" customWidth="1"/>
    <col min="34" max="39" style="4521" width="19.00390625" customWidth="1"/>
    <col min="40" max="40" style="4521" width="11.00390625" customWidth="1"/>
    <col min="41" max="41" style="4521" width="3.7109375" customWidth="1"/>
    <col min="42" max="42" style="4521" width="11.00390625" customWidth="1"/>
    <col min="43" max="43" style="4521" width="8.57421875" hidden="1" customWidth="1"/>
    <col min="44" max="44" style="4521" width="4.00390625" customWidth="1"/>
    <col min="45" max="45" style="4521" width="115.00390625" customWidth="1"/>
    <col min="46" max="50" style="4030" width="10.00390625" customWidth="1"/>
    <col min="51" max="51" style="4521"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395</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396</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528</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529</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481</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482</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404</v>
      </c>
      <c r="P6" s="2322"/>
      <c r="Q6" s="2322">
        <v>1</v>
      </c>
      <c r="R6" s="422"/>
      <c r="S6" s="1558">
        <f>$J6</f>
      </c>
      <c r="T6" s="351" t="s">
        <v>405</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483</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65</v>
      </c>
      <c r="AE7" s="2330"/>
      <c r="AF7" s="2172" t="s">
        <v>65</v>
      </c>
      <c r="AG7" s="816"/>
      <c r="AH7" s="816"/>
      <c r="AI7" s="816"/>
      <c r="AJ7" s="816"/>
      <c r="AK7" s="816"/>
      <c r="AL7" s="816"/>
      <c r="AM7" s="816"/>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485</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410</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30"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30"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65</v>
      </c>
      <c r="AP15" s="2332"/>
      <c r="AQ15" s="2333" t="s">
        <v>65</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70" customFormat="1" customHeight="1" ht="22.5" hidden="1">
      <c r="L18" s="1543"/>
      <c r="M18" s="1427"/>
      <c r="N18" s="1427"/>
      <c r="O18" s="1432" t="s">
        <v>415</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70"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70" customFormat="1" customHeight="1" ht="12" hidden="1">
      <c r="L20" s="1543"/>
      <c r="M20" s="1427"/>
      <c r="N20" s="1427"/>
      <c r="O20" s="1429" t="s">
        <v>416</v>
      </c>
      <c r="P20" s="1427"/>
      <c r="Q20" s="1507"/>
      <c r="R20" s="1507"/>
      <c r="S20" s="794"/>
      <c r="T20" s="1225" t="s">
        <v>417</v>
      </c>
      <c r="W20" s="1431"/>
      <c r="X20" s="1431"/>
      <c r="Y20" s="1431"/>
      <c r="Z20" s="1431"/>
      <c r="AA20" s="1431"/>
      <c r="AB20" s="1431"/>
      <c r="AD20" s="251" t="s">
        <v>418</v>
      </c>
      <c r="AF20" s="251" t="s">
        <v>419</v>
      </c>
      <c r="AG20" s="1225" t="s">
        <v>417</v>
      </c>
      <c r="AH20" s="1431"/>
      <c r="AI20" s="1431"/>
      <c r="AJ20" s="1431"/>
      <c r="AK20" s="1431"/>
      <c r="AL20" s="1431"/>
      <c r="AO20" s="251" t="s">
        <v>420</v>
      </c>
      <c r="AQ20" s="251" t="s">
        <v>419</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МУП "ЖКХ Миллеровского района"</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4"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4"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4"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4"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4"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4"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425</v>
      </c>
      <c r="AG34" s="391"/>
      <c r="AH34" s="1700"/>
      <c r="AI34" s="1700"/>
      <c r="AJ34" s="1700"/>
      <c r="AK34" s="1700"/>
      <c r="AL34" s="1700"/>
      <c r="AM34" s="391"/>
      <c r="AN34" s="391"/>
      <c r="AO34" s="391"/>
      <c r="AP34" s="391"/>
      <c r="AQ34" s="343" t="s">
        <v>425</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299</v>
      </c>
      <c r="AY36" s="1220">
        <v>14</v>
      </c>
    </row>
    <row customHeight="1" ht="14.699999999999998">
      <c r="Q37" s="441"/>
      <c r="R37" s="441"/>
      <c r="S37" s="2338" t="s">
        <v>87</v>
      </c>
      <c r="T37" s="2274" t="s">
        <v>426</v>
      </c>
      <c r="U37" s="366"/>
      <c r="V37" s="2339" t="s">
        <v>427</v>
      </c>
      <c r="W37" s="2356"/>
      <c r="X37" s="2356"/>
      <c r="Y37" s="2356"/>
      <c r="Z37" s="2356"/>
      <c r="AA37" s="2356"/>
      <c r="AB37" s="2356"/>
      <c r="AC37" s="2340"/>
      <c r="AD37" s="2340"/>
      <c r="AE37" s="2341"/>
      <c r="AF37" s="2342" t="s">
        <v>428</v>
      </c>
      <c r="AG37" s="2339" t="s">
        <v>427</v>
      </c>
      <c r="AH37" s="2340"/>
      <c r="AI37" s="2340"/>
      <c r="AJ37" s="2340"/>
      <c r="AK37" s="2340"/>
      <c r="AL37" s="2340"/>
      <c r="AM37" s="2340"/>
      <c r="AN37" s="2340"/>
      <c r="AO37" s="2340"/>
      <c r="AP37" s="2341"/>
      <c r="AQ37" s="2342" t="s">
        <v>429</v>
      </c>
      <c r="AR37" s="2345" t="s">
        <v>430</v>
      </c>
      <c r="AS37" s="2192"/>
      <c r="AY37" s="1220">
        <v>14</v>
      </c>
    </row>
    <row customHeight="1" ht="19.95">
      <c r="Q38" s="441"/>
      <c r="R38" s="441"/>
      <c r="S38" s="2338"/>
      <c r="T38" s="2274"/>
      <c r="U38" s="1096"/>
      <c r="V38" s="2431" t="s">
        <v>530</v>
      </c>
      <c r="W38" s="2430" t="s">
        <v>531</v>
      </c>
      <c r="X38" s="2430"/>
      <c r="Y38" s="2430"/>
      <c r="Z38" s="2430" t="s">
        <v>532</v>
      </c>
      <c r="AA38" s="2430"/>
      <c r="AB38" s="2430"/>
      <c r="AC38" s="2359" t="s">
        <v>434</v>
      </c>
      <c r="AD38" s="2378"/>
      <c r="AE38" s="2379"/>
      <c r="AF38" s="2343"/>
      <c r="AG38" s="2431" t="s">
        <v>530</v>
      </c>
      <c r="AH38" s="2430" t="s">
        <v>531</v>
      </c>
      <c r="AI38" s="2430"/>
      <c r="AJ38" s="2430"/>
      <c r="AK38" s="2430" t="s">
        <v>532</v>
      </c>
      <c r="AL38" s="2430"/>
      <c r="AM38" s="2430"/>
      <c r="AN38" s="2359" t="s">
        <v>434</v>
      </c>
      <c r="AO38" s="2378"/>
      <c r="AP38" s="2379"/>
      <c r="AQ38" s="2343"/>
      <c r="AR38" s="2346"/>
      <c r="AS38" s="2192"/>
      <c r="AY38" s="1220">
        <v>19</v>
      </c>
    </row>
    <row s="4521"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533</v>
      </c>
      <c r="X39" s="2430" t="s">
        <v>534</v>
      </c>
      <c r="Y39" s="2430"/>
      <c r="Z39" s="2430" t="s">
        <v>535</v>
      </c>
      <c r="AA39" s="2430" t="s">
        <v>534</v>
      </c>
      <c r="AB39" s="2430"/>
      <c r="AC39" s="2360"/>
      <c r="AD39" s="2380"/>
      <c r="AE39" s="2381"/>
      <c r="AF39" s="2343"/>
      <c r="AG39" s="2431"/>
      <c r="AH39" s="2430" t="s">
        <v>533</v>
      </c>
      <c r="AI39" s="2430" t="s">
        <v>534</v>
      </c>
      <c r="AJ39" s="2430"/>
      <c r="AK39" s="2430" t="s">
        <v>535</v>
      </c>
      <c r="AL39" s="2430" t="s">
        <v>534</v>
      </c>
      <c r="AM39" s="2430"/>
      <c r="AN39" s="2360"/>
      <c r="AO39" s="2380"/>
      <c r="AP39" s="2381"/>
      <c r="AQ39" s="2343"/>
      <c r="AR39" s="2346"/>
      <c r="AS39" s="2192"/>
      <c r="AT39" s="1701"/>
      <c r="AU39" s="1701"/>
      <c r="AV39" s="1701"/>
      <c r="AW39" s="1701"/>
      <c r="AX39" s="1701"/>
      <c r="AY39" s="1696">
        <v>19</v>
      </c>
    </row>
    <row customHeight="1" ht="61.949999999999996">
      <c r="A40" s="1435"/>
      <c r="B40" s="1435" t="s">
        <v>135</v>
      </c>
      <c r="C40" s="1435" t="s">
        <v>136</v>
      </c>
      <c r="D40" s="1435" t="s">
        <v>137</v>
      </c>
      <c r="E40" s="1429" t="s">
        <v>435</v>
      </c>
      <c r="F40" s="1429" t="s">
        <v>436</v>
      </c>
      <c r="G40" s="1429" t="s">
        <v>437</v>
      </c>
      <c r="H40" s="1429"/>
      <c r="I40" s="1429" t="s">
        <v>488</v>
      </c>
      <c r="J40" s="1429" t="s">
        <v>440</v>
      </c>
      <c r="K40" s="1429" t="s">
        <v>489</v>
      </c>
      <c r="L40" s="1429" t="s">
        <v>416</v>
      </c>
      <c r="Q40" s="441"/>
      <c r="R40" s="441"/>
      <c r="S40" s="2338"/>
      <c r="T40" s="2274"/>
      <c r="U40" s="367"/>
      <c r="V40" s="2431"/>
      <c r="W40" s="2430"/>
      <c r="X40" s="2048" t="s">
        <v>536</v>
      </c>
      <c r="Y40" s="2048" t="s">
        <v>537</v>
      </c>
      <c r="Z40" s="2430"/>
      <c r="AA40" s="2048" t="s">
        <v>538</v>
      </c>
      <c r="AB40" s="2048" t="s">
        <v>539</v>
      </c>
      <c r="AC40" s="1554" t="s">
        <v>444</v>
      </c>
      <c r="AD40" s="2335" t="s">
        <v>445</v>
      </c>
      <c r="AE40" s="2336"/>
      <c r="AF40" s="2344"/>
      <c r="AG40" s="2431"/>
      <c r="AH40" s="2430"/>
      <c r="AI40" s="2048" t="s">
        <v>536</v>
      </c>
      <c r="AJ40" s="2048" t="s">
        <v>537</v>
      </c>
      <c r="AK40" s="2430"/>
      <c r="AL40" s="2048" t="s">
        <v>538</v>
      </c>
      <c r="AM40" s="2048" t="s">
        <v>539</v>
      </c>
      <c r="AN40" s="1554" t="s">
        <v>444</v>
      </c>
      <c r="AO40" s="2335" t="s">
        <v>445</v>
      </c>
      <c r="AP40" s="2336"/>
      <c r="AQ40" s="2344"/>
      <c r="AR40" s="2347"/>
      <c r="AS40" s="2192"/>
      <c r="AY40" s="1220">
        <v>59</v>
      </c>
    </row>
    <row s="3621"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249</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123</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249</v>
      </c>
      <c r="B43" s="1428" t="s">
        <v>250</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395</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396</v>
      </c>
      <c r="AU43" s="565"/>
      <c r="AV43" s="565" t="str">
        <f>IF(T43="","",T43)</f>
        <v>Территория действия тарифа</v>
      </c>
      <c r="AW43" s="565"/>
      <c r="AX43" s="565"/>
      <c r="AY43" s="1220">
        <v>23</v>
      </c>
    </row>
    <row customHeight="1" ht="24">
      <c r="A44" s="1428" t="s">
        <v>249</v>
      </c>
      <c r="B44" s="1428" t="s">
        <v>250</v>
      </c>
      <c r="C44" s="1428" t="s">
        <v>251</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528</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529</v>
      </c>
      <c r="AU44" s="565"/>
      <c r="AV44" s="565" t="str">
        <f>IF(T44="","",T44)</f>
        <v>Наименование централизованной системы горячего водоснабжения</v>
      </c>
      <c r="AW44" s="565"/>
      <c r="AX44" s="565"/>
      <c r="AY44" s="1220">
        <v>23</v>
      </c>
    </row>
    <row customHeight="1" ht="24">
      <c r="A45" s="1428" t="s">
        <v>249</v>
      </c>
      <c r="B45" s="1428" t="s">
        <v>250</v>
      </c>
      <c r="C45" s="1428" t="s">
        <v>251</v>
      </c>
      <c r="D45" s="1428" t="s">
        <v>540</v>
      </c>
      <c r="E45" s="2324"/>
      <c r="F45" s="2324"/>
      <c r="G45" s="2324"/>
      <c r="H45" s="2324"/>
      <c r="I45" s="2321" t="str">
        <f>S44&amp;".1"</f>
        <v>...1</v>
      </c>
      <c r="J45" s="1428"/>
      <c r="K45" s="1428"/>
      <c r="L45" s="1429"/>
      <c r="P45" s="2322">
        <v>1</v>
      </c>
      <c r="Q45" s="1546"/>
      <c r="R45" s="421"/>
      <c r="S45" s="1558" t="str">
        <f>$I45</f>
        <v>...1</v>
      </c>
      <c r="T45" s="350" t="s">
        <v>481</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482</v>
      </c>
      <c r="AU45" s="565"/>
      <c r="AV45" s="565" t="str">
        <f>IF(T45="","",T45)</f>
        <v>Наименование признака дифференциации</v>
      </c>
      <c r="AW45" s="565"/>
      <c r="AX45" s="565"/>
      <c r="AY45" s="1220">
        <v>23</v>
      </c>
    </row>
    <row customHeight="1" ht="24">
      <c r="A46" s="1428" t="s">
        <v>249</v>
      </c>
      <c r="B46" s="1428" t="s">
        <v>250</v>
      </c>
      <c r="C46" s="1428" t="s">
        <v>251</v>
      </c>
      <c r="D46" s="1428" t="s">
        <v>540</v>
      </c>
      <c r="E46" s="2324"/>
      <c r="F46" s="2324"/>
      <c r="G46" s="2324"/>
      <c r="H46" s="2324"/>
      <c r="I46" s="2351"/>
      <c r="J46" s="2321" t="str">
        <f>I45&amp;".1"</f>
        <v>...1.1</v>
      </c>
      <c r="K46" s="1428"/>
      <c r="L46" s="1429" t="s">
        <v>404</v>
      </c>
      <c r="P46" s="2322"/>
      <c r="Q46" s="2322">
        <v>1</v>
      </c>
      <c r="R46" s="422"/>
      <c r="S46" s="1558" t="str">
        <f>$J46</f>
        <v>...1.1</v>
      </c>
      <c r="T46" s="351" t="s">
        <v>405</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483</v>
      </c>
      <c r="AU46" s="565"/>
      <c r="AV46" s="565" t="str">
        <f>IF(T46="","",T46)</f>
        <v>Группа потребителей</v>
      </c>
      <c r="AW46" s="565"/>
      <c r="AX46" s="565"/>
      <c r="AY46" s="1220">
        <v>23</v>
      </c>
    </row>
    <row customHeight="1" ht="24">
      <c r="A47" s="1428" t="s">
        <v>249</v>
      </c>
      <c r="B47" s="1428" t="s">
        <v>250</v>
      </c>
      <c r="C47" s="1428" t="s">
        <v>251</v>
      </c>
      <c r="D47" s="1428" t="s">
        <v>540</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65</v>
      </c>
      <c r="AE47" s="2332"/>
      <c r="AF47" s="2333" t="s">
        <v>65</v>
      </c>
      <c r="AG47" s="816"/>
      <c r="AH47" s="816"/>
      <c r="AI47" s="816"/>
      <c r="AJ47" s="816"/>
      <c r="AK47" s="816"/>
      <c r="AL47" s="816"/>
      <c r="AM47" s="816"/>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249</v>
      </c>
      <c r="B48" s="1428" t="s">
        <v>250</v>
      </c>
      <c r="C48" s="1428" t="s">
        <v>251</v>
      </c>
      <c r="D48" s="1428" t="s">
        <v>540</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249</v>
      </c>
      <c r="B49" s="1428" t="s">
        <v>250</v>
      </c>
      <c r="C49" s="1428" t="s">
        <v>251</v>
      </c>
      <c r="D49" s="1428" t="s">
        <v>540</v>
      </c>
      <c r="E49" s="2324"/>
      <c r="F49" s="2324"/>
      <c r="G49" s="2324"/>
      <c r="H49" s="2324"/>
      <c r="I49" s="2351"/>
      <c r="J49" s="2321"/>
      <c r="K49" s="1428"/>
      <c r="L49" s="1429"/>
      <c r="P49" s="2322"/>
      <c r="Q49" s="2322"/>
      <c r="R49" s="421"/>
      <c r="S49" s="1343"/>
      <c r="T49" s="352" t="s">
        <v>484</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485</v>
      </c>
      <c r="AU49" s="565"/>
      <c r="AV49" s="565" t="str">
        <f>IF(T49="","",T49)</f>
        <v>Добавить значение признака дифференциации</v>
      </c>
      <c r="AW49" s="565"/>
      <c r="AX49" s="565"/>
      <c r="AY49" s="1220">
        <v>20</v>
      </c>
    </row>
    <row customHeight="1" ht="22.049999999999997">
      <c r="A50" s="1428" t="s">
        <v>249</v>
      </c>
      <c r="B50" s="1428" t="s">
        <v>250</v>
      </c>
      <c r="C50" s="1428" t="s">
        <v>251</v>
      </c>
      <c r="D50" s="1428" t="s">
        <v>540</v>
      </c>
      <c r="E50" s="2324"/>
      <c r="F50" s="2324"/>
      <c r="G50" s="2324"/>
      <c r="H50" s="2324"/>
      <c r="I50" s="2321"/>
      <c r="J50" s="1428"/>
      <c r="K50" s="1428"/>
      <c r="L50" s="1429"/>
      <c r="P50" s="2322"/>
      <c r="Q50" s="1546"/>
      <c r="R50" s="421"/>
      <c r="S50" s="1343"/>
      <c r="T50" s="430" t="s">
        <v>410</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249</v>
      </c>
      <c r="B51" s="1428" t="s">
        <v>250</v>
      </c>
      <c r="C51" s="1428" t="s">
        <v>251</v>
      </c>
      <c r="D51" s="1428" t="s">
        <v>540</v>
      </c>
      <c r="E51" s="2324"/>
      <c r="F51" s="2324"/>
      <c r="G51" s="2324"/>
      <c r="H51" s="2323"/>
      <c r="I51" s="1428"/>
      <c r="J51" s="1428"/>
      <c r="K51" s="1428"/>
      <c r="L51" s="1429"/>
      <c r="M51" s="1430"/>
      <c r="N51" s="1430"/>
      <c r="O51" s="602"/>
      <c r="P51" s="425"/>
      <c r="Q51" s="440"/>
      <c r="R51" s="420"/>
      <c r="S51" s="1343"/>
      <c r="T51" s="437" t="s">
        <v>486</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30" customFormat="1" customHeight="1" ht="0">
      <c r="A52" s="1408" t="s">
        <v>249</v>
      </c>
      <c r="B52" s="1408" t="s">
        <v>250</v>
      </c>
      <c r="C52" s="1379"/>
      <c r="D52" s="1379"/>
      <c r="E52" s="2324"/>
      <c r="F52" s="2323"/>
      <c r="G52" s="1379"/>
      <c r="H52" s="1379"/>
      <c r="I52" s="1379"/>
      <c r="J52" s="1379"/>
      <c r="K52" s="1379"/>
      <c r="L52" s="1559"/>
      <c r="M52" s="1386"/>
      <c r="N52" s="1386"/>
      <c r="P52" s="1381"/>
      <c r="Q52" s="1382"/>
      <c r="R52" s="1381"/>
      <c r="S52" s="1387"/>
      <c r="T52" s="1390" t="s">
        <v>413</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30" customFormat="1" customHeight="1" ht="0">
      <c r="A53" s="1408" t="s">
        <v>249</v>
      </c>
      <c r="B53" s="1408"/>
      <c r="C53" s="1408"/>
      <c r="D53" s="1408"/>
      <c r="E53" s="2323"/>
      <c r="F53" s="1408"/>
      <c r="G53" s="1408"/>
      <c r="H53" s="1408"/>
      <c r="I53" s="1408"/>
      <c r="J53" s="1408"/>
      <c r="K53" s="1408"/>
      <c r="L53" s="1411"/>
      <c r="M53" s="1386"/>
      <c r="N53" s="1386"/>
      <c r="O53" s="583"/>
      <c r="P53" s="445"/>
      <c r="Q53" s="1409"/>
      <c r="R53" s="445"/>
      <c r="S53" s="1387"/>
      <c r="T53" s="1390" t="s">
        <v>414</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30"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446</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5ACF8-CCA8-5828-BD18-049BEBEF86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8" style="4521" width="19.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19.7109375" customWidth="1"/>
    <col min="34" max="39" style="4521" width="19.00390625" customWidth="1"/>
    <col min="40" max="40" style="4521" width="11.00390625" customWidth="1"/>
    <col min="41" max="41" style="4521" width="3.7109375" customWidth="1"/>
    <col min="42" max="42" style="4521" width="11.00390625" customWidth="1"/>
    <col min="43" max="43" style="4521" width="8.57421875" hidden="1" customWidth="1"/>
    <col min="44" max="44" style="4521" width="4.00390625" customWidth="1"/>
    <col min="45" max="45" style="4521" width="115.00390625" customWidth="1"/>
    <col min="46" max="50" style="4030" width="10.00390625" customWidth="1"/>
    <col min="51" max="51" style="4521"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395</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396</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528</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529</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481</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482</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404</v>
      </c>
      <c r="P6" s="2322"/>
      <c r="Q6" s="2322">
        <v>1</v>
      </c>
      <c r="R6" s="422"/>
      <c r="S6" s="1558">
        <f>$J6</f>
      </c>
      <c r="T6" s="351" t="s">
        <v>405</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483</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65</v>
      </c>
      <c r="AE7" s="2330"/>
      <c r="AF7" s="2172" t="s">
        <v>65</v>
      </c>
      <c r="AG7" s="816"/>
      <c r="AH7" s="816"/>
      <c r="AI7" s="816"/>
      <c r="AJ7" s="816"/>
      <c r="AK7" s="816"/>
      <c r="AL7" s="816"/>
      <c r="AM7" s="1322"/>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484</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485</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410</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486</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30"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413</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30"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414</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65</v>
      </c>
      <c r="AP15" s="2332"/>
      <c r="AQ15" s="2333" t="s">
        <v>65</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70" customFormat="1" customHeight="1" ht="22.5" hidden="1">
      <c r="L18" s="1543"/>
      <c r="M18" s="1427"/>
      <c r="N18" s="1427"/>
      <c r="O18" s="1432" t="s">
        <v>415</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70"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70" customFormat="1" customHeight="1" ht="12" hidden="1">
      <c r="L20" s="1543"/>
      <c r="M20" s="1427"/>
      <c r="N20" s="1427"/>
      <c r="O20" s="1429" t="s">
        <v>416</v>
      </c>
      <c r="P20" s="1427"/>
      <c r="Q20" s="1507"/>
      <c r="R20" s="1507"/>
      <c r="S20" s="794"/>
      <c r="T20" s="1225" t="s">
        <v>417</v>
      </c>
      <c r="W20" s="1431"/>
      <c r="X20" s="1431"/>
      <c r="Y20" s="1431"/>
      <c r="Z20" s="1431"/>
      <c r="AA20" s="1431"/>
      <c r="AD20" s="251" t="s">
        <v>418</v>
      </c>
      <c r="AF20" s="251" t="s">
        <v>419</v>
      </c>
      <c r="AG20" s="1225" t="s">
        <v>417</v>
      </c>
      <c r="AH20" s="1431"/>
      <c r="AI20" s="1431"/>
      <c r="AJ20" s="1431"/>
      <c r="AK20" s="1431"/>
      <c r="AL20" s="1431"/>
      <c r="AO20" s="251" t="s">
        <v>420</v>
      </c>
      <c r="AQ20" s="251" t="s">
        <v>419</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МУП "ЖКХ Миллеровского района"</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4"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4" customFormat="1" customHeight="1" ht="18.75" hidden="1">
      <c r="A28" s="1433"/>
      <c r="B28" s="1433"/>
      <c r="C28" s="1433"/>
      <c r="D28" s="1433"/>
      <c r="E28" s="1433"/>
      <c r="F28" s="1433"/>
      <c r="G28" s="1433"/>
      <c r="H28" s="1433"/>
      <c r="I28" s="1433"/>
      <c r="J28" s="1433"/>
      <c r="K28" s="1433"/>
      <c r="L28" s="1434"/>
      <c r="M28" s="1433"/>
      <c r="N28" s="1433"/>
      <c r="O28" s="1433"/>
      <c r="S28" s="2315" t="s">
        <v>421</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4" customFormat="1" customHeight="1" ht="18.75" hidden="1">
      <c r="A29" s="1433"/>
      <c r="B29" s="1433"/>
      <c r="C29" s="1433"/>
      <c r="D29" s="1433"/>
      <c r="E29" s="1433"/>
      <c r="F29" s="1433"/>
      <c r="G29" s="1433"/>
      <c r="H29" s="1433"/>
      <c r="I29" s="1433"/>
      <c r="J29" s="1433"/>
      <c r="K29" s="1433"/>
      <c r="L29" s="1434"/>
      <c r="M29" s="1433"/>
      <c r="N29" s="1433"/>
      <c r="O29" s="1433"/>
      <c r="S29" s="2315" t="s">
        <v>422</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4"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4" customFormat="1" customHeight="1" ht="18.75" hidden="1">
      <c r="A32" s="1433"/>
      <c r="B32" s="1433"/>
      <c r="C32" s="1433"/>
      <c r="D32" s="1433"/>
      <c r="E32" s="1433"/>
      <c r="F32" s="1433"/>
      <c r="G32" s="1433"/>
      <c r="H32" s="1433"/>
      <c r="I32" s="1433"/>
      <c r="J32" s="1433"/>
      <c r="K32" s="1433"/>
      <c r="L32" s="1434"/>
      <c r="M32" s="1433"/>
      <c r="N32" s="1433"/>
      <c r="O32" s="1433"/>
      <c r="S32" s="2315" t="s">
        <v>423</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4" customFormat="1" customHeight="1" ht="18.75" hidden="1">
      <c r="A33" s="1433"/>
      <c r="B33" s="1433"/>
      <c r="C33" s="1433"/>
      <c r="D33" s="1433"/>
      <c r="E33" s="1433"/>
      <c r="F33" s="1433"/>
      <c r="G33" s="1433"/>
      <c r="H33" s="1433"/>
      <c r="I33" s="1433"/>
      <c r="J33" s="1433"/>
      <c r="K33" s="1433"/>
      <c r="L33" s="1434"/>
      <c r="M33" s="1433"/>
      <c r="N33" s="1433"/>
      <c r="O33" s="1433"/>
      <c r="S33" s="2315" t="s">
        <v>424</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4"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425</v>
      </c>
      <c r="AG34" s="391"/>
      <c r="AH34" s="1700"/>
      <c r="AI34" s="1700"/>
      <c r="AJ34" s="1700"/>
      <c r="AK34" s="1700"/>
      <c r="AL34" s="1700"/>
      <c r="AM34" s="391"/>
      <c r="AN34" s="391"/>
      <c r="AO34" s="391"/>
      <c r="AP34" s="391"/>
      <c r="AQ34" s="343" t="s">
        <v>425</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298</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299</v>
      </c>
      <c r="AY36" s="1220">
        <v>14</v>
      </c>
    </row>
    <row customHeight="1" ht="14.699999999999998">
      <c r="Q37" s="441"/>
      <c r="R37" s="441"/>
      <c r="S37" s="2338" t="s">
        <v>87</v>
      </c>
      <c r="T37" s="2274" t="s">
        <v>426</v>
      </c>
      <c r="U37" s="366"/>
      <c r="V37" s="2339" t="s">
        <v>427</v>
      </c>
      <c r="W37" s="2340"/>
      <c r="X37" s="2340"/>
      <c r="Y37" s="2340"/>
      <c r="Z37" s="2340"/>
      <c r="AA37" s="2340"/>
      <c r="AB37" s="2340"/>
      <c r="AC37" s="2340"/>
      <c r="AD37" s="2340"/>
      <c r="AE37" s="2341"/>
      <c r="AF37" s="2342" t="s">
        <v>428</v>
      </c>
      <c r="AG37" s="2339" t="s">
        <v>427</v>
      </c>
      <c r="AH37" s="2340"/>
      <c r="AI37" s="2340"/>
      <c r="AJ37" s="2340"/>
      <c r="AK37" s="2340"/>
      <c r="AL37" s="2340"/>
      <c r="AM37" s="2340"/>
      <c r="AN37" s="2340"/>
      <c r="AO37" s="2340"/>
      <c r="AP37" s="2341"/>
      <c r="AQ37" s="2342" t="s">
        <v>429</v>
      </c>
      <c r="AR37" s="2345" t="s">
        <v>430</v>
      </c>
      <c r="AS37" s="2192"/>
      <c r="AY37" s="1220">
        <v>14</v>
      </c>
    </row>
    <row s="4521"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530</v>
      </c>
      <c r="W38" s="2430" t="s">
        <v>531</v>
      </c>
      <c r="X38" s="2430"/>
      <c r="Y38" s="2430"/>
      <c r="Z38" s="2430" t="s">
        <v>532</v>
      </c>
      <c r="AA38" s="2430"/>
      <c r="AB38" s="2430"/>
      <c r="AC38" s="2359" t="s">
        <v>434</v>
      </c>
      <c r="AD38" s="2378"/>
      <c r="AE38" s="2379"/>
      <c r="AF38" s="2343"/>
      <c r="AG38" s="2431" t="s">
        <v>530</v>
      </c>
      <c r="AH38" s="2430" t="s">
        <v>531</v>
      </c>
      <c r="AI38" s="2430"/>
      <c r="AJ38" s="2430"/>
      <c r="AK38" s="2430" t="s">
        <v>532</v>
      </c>
      <c r="AL38" s="2430"/>
      <c r="AM38" s="2430"/>
      <c r="AN38" s="2359" t="s">
        <v>434</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533</v>
      </c>
      <c r="X39" s="2430" t="s">
        <v>534</v>
      </c>
      <c r="Y39" s="2430"/>
      <c r="Z39" s="2430" t="s">
        <v>535</v>
      </c>
      <c r="AA39" s="2430" t="s">
        <v>534</v>
      </c>
      <c r="AB39" s="2430"/>
      <c r="AC39" s="2360"/>
      <c r="AD39" s="2380"/>
      <c r="AE39" s="2381"/>
      <c r="AF39" s="2343"/>
      <c r="AG39" s="2431"/>
      <c r="AH39" s="2430" t="s">
        <v>533</v>
      </c>
      <c r="AI39" s="2430" t="s">
        <v>534</v>
      </c>
      <c r="AJ39" s="2430"/>
      <c r="AK39" s="2430" t="s">
        <v>535</v>
      </c>
      <c r="AL39" s="2430" t="s">
        <v>534</v>
      </c>
      <c r="AM39" s="2430"/>
      <c r="AN39" s="2360"/>
      <c r="AO39" s="2380"/>
      <c r="AP39" s="2381"/>
      <c r="AQ39" s="2343"/>
      <c r="AR39" s="2346"/>
      <c r="AS39" s="2192"/>
      <c r="AY39" s="1220">
        <v>19</v>
      </c>
    </row>
    <row customHeight="1" ht="61.949999999999996">
      <c r="A40" s="1435"/>
      <c r="B40" s="1435" t="s">
        <v>135</v>
      </c>
      <c r="C40" s="1435" t="s">
        <v>136</v>
      </c>
      <c r="D40" s="1435" t="s">
        <v>137</v>
      </c>
      <c r="E40" s="1429" t="s">
        <v>435</v>
      </c>
      <c r="F40" s="1429" t="s">
        <v>436</v>
      </c>
      <c r="G40" s="1429" t="s">
        <v>437</v>
      </c>
      <c r="H40" s="1429"/>
      <c r="I40" s="1429" t="s">
        <v>488</v>
      </c>
      <c r="J40" s="1429" t="s">
        <v>440</v>
      </c>
      <c r="K40" s="1429" t="s">
        <v>489</v>
      </c>
      <c r="L40" s="1429" t="s">
        <v>416</v>
      </c>
      <c r="Q40" s="441"/>
      <c r="R40" s="441"/>
      <c r="S40" s="2338"/>
      <c r="T40" s="2274"/>
      <c r="U40" s="367"/>
      <c r="V40" s="2431"/>
      <c r="W40" s="2430"/>
      <c r="X40" s="2048" t="s">
        <v>536</v>
      </c>
      <c r="Y40" s="2048" t="s">
        <v>537</v>
      </c>
      <c r="Z40" s="2430"/>
      <c r="AA40" s="2048" t="s">
        <v>538</v>
      </c>
      <c r="AB40" s="2048" t="s">
        <v>539</v>
      </c>
      <c r="AC40" s="1554" t="s">
        <v>444</v>
      </c>
      <c r="AD40" s="2335" t="s">
        <v>445</v>
      </c>
      <c r="AE40" s="2336"/>
      <c r="AF40" s="2344"/>
      <c r="AG40" s="2431"/>
      <c r="AH40" s="2430"/>
      <c r="AI40" s="2048" t="s">
        <v>536</v>
      </c>
      <c r="AJ40" s="2048" t="s">
        <v>537</v>
      </c>
      <c r="AK40" s="2430"/>
      <c r="AL40" s="2048" t="s">
        <v>538</v>
      </c>
      <c r="AM40" s="2048" t="s">
        <v>539</v>
      </c>
      <c r="AN40" s="1554" t="s">
        <v>444</v>
      </c>
      <c r="AO40" s="2335" t="s">
        <v>445</v>
      </c>
      <c r="AP40" s="2336"/>
      <c r="AQ40" s="2344"/>
      <c r="AR40" s="2347"/>
      <c r="AS40" s="2192"/>
      <c r="AY40" s="1220">
        <v>59</v>
      </c>
    </row>
    <row s="3621"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254</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123</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254</v>
      </c>
      <c r="B43" s="1428" t="s">
        <v>255</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395</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396</v>
      </c>
      <c r="AU43" s="565"/>
      <c r="AV43" s="565" t="str">
        <f>IF(T43="","",T43)</f>
        <v>Территория действия тарифа</v>
      </c>
      <c r="AW43" s="565"/>
      <c r="AX43" s="565"/>
      <c r="AY43" s="1220">
        <v>23</v>
      </c>
    </row>
    <row customHeight="1" ht="24">
      <c r="A44" s="1428" t="s">
        <v>254</v>
      </c>
      <c r="B44" s="1428" t="s">
        <v>255</v>
      </c>
      <c r="C44" s="1428" t="s">
        <v>256</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528</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529</v>
      </c>
      <c r="AU44" s="565"/>
      <c r="AV44" s="565" t="str">
        <f>IF(T44="","",T44)</f>
        <v>Наименование централизованной системы горячего водоснабжения</v>
      </c>
      <c r="AW44" s="565"/>
      <c r="AX44" s="565"/>
      <c r="AY44" s="1220">
        <v>23</v>
      </c>
    </row>
    <row customHeight="1" ht="24">
      <c r="A45" s="1428" t="s">
        <v>254</v>
      </c>
      <c r="B45" s="1428" t="s">
        <v>255</v>
      </c>
      <c r="C45" s="1428" t="s">
        <v>256</v>
      </c>
      <c r="D45" s="1428" t="s">
        <v>541</v>
      </c>
      <c r="E45" s="2324"/>
      <c r="F45" s="2324"/>
      <c r="G45" s="2324"/>
      <c r="H45" s="2324"/>
      <c r="I45" s="2321" t="str">
        <f>S44&amp;".1"</f>
        <v>...1</v>
      </c>
      <c r="J45" s="1428"/>
      <c r="K45" s="1428"/>
      <c r="L45" s="1429"/>
      <c r="P45" s="2322">
        <v>1</v>
      </c>
      <c r="Q45" s="1546"/>
      <c r="R45" s="421"/>
      <c r="S45" s="1558" t="str">
        <f>$I45</f>
        <v>...1</v>
      </c>
      <c r="T45" s="350" t="s">
        <v>481</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482</v>
      </c>
      <c r="AU45" s="565"/>
      <c r="AV45" s="565" t="str">
        <f>IF(T45="","",T45)</f>
        <v>Наименование признака дифференциации</v>
      </c>
      <c r="AW45" s="565"/>
      <c r="AX45" s="565"/>
      <c r="AY45" s="1220">
        <v>23</v>
      </c>
    </row>
    <row customHeight="1" ht="24">
      <c r="A46" s="1428" t="s">
        <v>254</v>
      </c>
      <c r="B46" s="1428" t="s">
        <v>255</v>
      </c>
      <c r="C46" s="1428" t="s">
        <v>256</v>
      </c>
      <c r="D46" s="1428" t="s">
        <v>541</v>
      </c>
      <c r="E46" s="2324"/>
      <c r="F46" s="2324"/>
      <c r="G46" s="2324"/>
      <c r="H46" s="2324"/>
      <c r="I46" s="2351"/>
      <c r="J46" s="2321" t="str">
        <f>I45&amp;".1"</f>
        <v>...1.1</v>
      </c>
      <c r="K46" s="1428"/>
      <c r="L46" s="1429" t="s">
        <v>404</v>
      </c>
      <c r="P46" s="2322"/>
      <c r="Q46" s="2322">
        <v>1</v>
      </c>
      <c r="R46" s="422"/>
      <c r="S46" s="1558" t="str">
        <f>$J46</f>
        <v>...1.1</v>
      </c>
      <c r="T46" s="351" t="s">
        <v>405</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483</v>
      </c>
      <c r="AU46" s="565"/>
      <c r="AV46" s="565" t="str">
        <f>IF(T46="","",T46)</f>
        <v>Группа потребителей</v>
      </c>
      <c r="AW46" s="565"/>
      <c r="AX46" s="565"/>
      <c r="AY46" s="1220">
        <v>23</v>
      </c>
    </row>
    <row customHeight="1" ht="24">
      <c r="A47" s="1428" t="s">
        <v>254</v>
      </c>
      <c r="B47" s="1428" t="s">
        <v>255</v>
      </c>
      <c r="C47" s="1428" t="s">
        <v>256</v>
      </c>
      <c r="D47" s="1428" t="s">
        <v>541</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65</v>
      </c>
      <c r="AE47" s="2332"/>
      <c r="AF47" s="2333" t="s">
        <v>65</v>
      </c>
      <c r="AG47" s="816"/>
      <c r="AH47" s="816"/>
      <c r="AI47" s="816"/>
      <c r="AJ47" s="816"/>
      <c r="AK47" s="816"/>
      <c r="AL47" s="816"/>
      <c r="AM47" s="1322"/>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254</v>
      </c>
      <c r="B48" s="1428" t="s">
        <v>255</v>
      </c>
      <c r="C48" s="1428" t="s">
        <v>256</v>
      </c>
      <c r="D48" s="1428" t="s">
        <v>541</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254</v>
      </c>
      <c r="B49" s="1428" t="s">
        <v>255</v>
      </c>
      <c r="C49" s="1428" t="s">
        <v>256</v>
      </c>
      <c r="D49" s="1428" t="s">
        <v>541</v>
      </c>
      <c r="E49" s="2324"/>
      <c r="F49" s="2324"/>
      <c r="G49" s="2324"/>
      <c r="H49" s="2324"/>
      <c r="I49" s="2351"/>
      <c r="J49" s="2321"/>
      <c r="K49" s="1428"/>
      <c r="L49" s="1429"/>
      <c r="P49" s="2322"/>
      <c r="Q49" s="2322"/>
      <c r="R49" s="421"/>
      <c r="S49" s="1343"/>
      <c r="T49" s="352" t="s">
        <v>484</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485</v>
      </c>
      <c r="AU49" s="565"/>
      <c r="AV49" s="565" t="str">
        <f>IF(T49="","",T49)</f>
        <v>Добавить значение признака дифференциации</v>
      </c>
      <c r="AW49" s="565"/>
      <c r="AX49" s="565"/>
      <c r="AY49" s="1220">
        <v>20</v>
      </c>
    </row>
    <row customHeight="1" ht="22.049999999999997">
      <c r="A50" s="1428" t="s">
        <v>254</v>
      </c>
      <c r="B50" s="1428" t="s">
        <v>255</v>
      </c>
      <c r="C50" s="1428" t="s">
        <v>256</v>
      </c>
      <c r="D50" s="1428" t="s">
        <v>541</v>
      </c>
      <c r="E50" s="2324"/>
      <c r="F50" s="2324"/>
      <c r="G50" s="2324"/>
      <c r="H50" s="2324"/>
      <c r="I50" s="2321"/>
      <c r="J50" s="1428"/>
      <c r="K50" s="1428"/>
      <c r="L50" s="1429"/>
      <c r="P50" s="2322"/>
      <c r="Q50" s="1546"/>
      <c r="R50" s="421"/>
      <c r="S50" s="1343"/>
      <c r="T50" s="430" t="s">
        <v>410</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254</v>
      </c>
      <c r="B51" s="1428" t="s">
        <v>255</v>
      </c>
      <c r="C51" s="1428" t="s">
        <v>256</v>
      </c>
      <c r="D51" s="1428" t="s">
        <v>541</v>
      </c>
      <c r="E51" s="2324"/>
      <c r="F51" s="2324"/>
      <c r="G51" s="2324"/>
      <c r="H51" s="2323"/>
      <c r="I51" s="1428"/>
      <c r="J51" s="1428"/>
      <c r="K51" s="1428"/>
      <c r="L51" s="1429"/>
      <c r="M51" s="1430"/>
      <c r="N51" s="1430"/>
      <c r="O51" s="602"/>
      <c r="P51" s="425"/>
      <c r="Q51" s="440"/>
      <c r="R51" s="420"/>
      <c r="S51" s="1343"/>
      <c r="T51" s="437" t="s">
        <v>486</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30" customFormat="1" customHeight="1" ht="0">
      <c r="A52" s="1408" t="s">
        <v>254</v>
      </c>
      <c r="B52" s="1408" t="s">
        <v>255</v>
      </c>
      <c r="C52" s="1379"/>
      <c r="D52" s="1379"/>
      <c r="E52" s="2324"/>
      <c r="F52" s="2323"/>
      <c r="G52" s="1379"/>
      <c r="H52" s="1379"/>
      <c r="I52" s="1379"/>
      <c r="J52" s="1379"/>
      <c r="K52" s="1379"/>
      <c r="L52" s="1559"/>
      <c r="M52" s="1386"/>
      <c r="N52" s="1386"/>
      <c r="P52" s="1381"/>
      <c r="Q52" s="1382"/>
      <c r="R52" s="1381"/>
      <c r="S52" s="1387"/>
      <c r="T52" s="1390" t="s">
        <v>413</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30" customFormat="1" customHeight="1" ht="0">
      <c r="A53" s="1408" t="s">
        <v>254</v>
      </c>
      <c r="B53" s="1408"/>
      <c r="C53" s="1408"/>
      <c r="D53" s="1408"/>
      <c r="E53" s="2323"/>
      <c r="F53" s="1408"/>
      <c r="G53" s="1408"/>
      <c r="H53" s="1408"/>
      <c r="I53" s="1408"/>
      <c r="J53" s="1408"/>
      <c r="K53" s="1408"/>
      <c r="L53" s="1411"/>
      <c r="M53" s="1386"/>
      <c r="N53" s="1386"/>
      <c r="O53" s="583"/>
      <c r="P53" s="445"/>
      <c r="Q53" s="1409"/>
      <c r="R53" s="445"/>
      <c r="S53" s="1387"/>
      <c r="T53" s="1390" t="s">
        <v>414</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30"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446</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08CB1-BD2A-FF1C-9148-314C56E81E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395</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396</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528</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529</v>
      </c>
      <c r="BE4" s="565"/>
      <c r="BF4" s="565" t="str">
        <f>IF(T4="","",T4)</f>
        <v>Наименование централизованной системы горячего водоснабжения</v>
      </c>
      <c r="BG4" s="565"/>
      <c r="BH4" s="565"/>
      <c r="BI4" s="1220">
        <v>0</v>
      </c>
    </row>
    <row s="4030"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400</v>
      </c>
      <c r="BE5" s="565"/>
      <c r="BF5" s="565" t="str">
        <f>IF(T5="","",T5)</f>
        <v/>
      </c>
      <c r="BG5" s="565"/>
      <c r="BH5" s="565"/>
      <c r="BI5" s="576">
        <v>0</v>
      </c>
    </row>
    <row s="4030" customFormat="1" customHeight="1" ht="14.25" hidden="1">
      <c r="A6" s="1408"/>
      <c r="B6" s="1408"/>
      <c r="C6" s="1408"/>
      <c r="D6" s="1408"/>
      <c r="E6" s="2324"/>
      <c r="F6" s="2324"/>
      <c r="G6" s="2324"/>
      <c r="H6" s="2324"/>
      <c r="I6" s="2321" t="str">
        <f>S5&amp;".1"</f>
        <v>.1</v>
      </c>
      <c r="J6" s="1408"/>
      <c r="K6" s="1408"/>
      <c r="L6" s="1411" t="s">
        <v>401</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30"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22</v>
      </c>
      <c r="AL8" s="2172" t="s">
        <v>65</v>
      </c>
      <c r="AM8" s="2257"/>
      <c r="AN8" s="2270">
        <v>1</v>
      </c>
      <c r="AO8" s="2422"/>
      <c r="AP8" s="2423" t="s">
        <v>65</v>
      </c>
      <c r="AQ8" s="376"/>
      <c r="AR8" s="1551">
        <v>1</v>
      </c>
      <c r="AS8" s="1557" t="s">
        <v>22</v>
      </c>
      <c r="AT8" s="816"/>
      <c r="AU8" s="1322"/>
      <c r="AV8" s="816"/>
      <c r="AW8" s="1322"/>
      <c r="AX8" s="1799"/>
      <c r="AY8" s="1534" t="s">
        <v>65</v>
      </c>
      <c r="AZ8" s="1799"/>
      <c r="BA8" s="1534" t="s">
        <v>65</v>
      </c>
      <c r="BB8" s="1413"/>
      <c r="BC8" s="2318" t="s">
        <v>499</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500</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501</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502</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503</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466</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30"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30"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30"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30"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30"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414</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415</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3" customFormat="1" customHeight="1" ht="14.25" hidden="1">
      <c r="M24" s="1573"/>
      <c r="N24" s="1573"/>
      <c r="O24" s="1574" t="s">
        <v>416</v>
      </c>
      <c r="P24" s="1573"/>
      <c r="Q24" s="1575"/>
      <c r="R24" s="1575"/>
      <c r="AA24" s="1572" t="s">
        <v>418</v>
      </c>
      <c r="AC24" s="1572" t="s">
        <v>419</v>
      </c>
      <c r="AD24" s="1572" t="s">
        <v>467</v>
      </c>
      <c r="AH24" s="1572" t="s">
        <v>467</v>
      </c>
      <c r="AK24" s="1572" t="s">
        <v>504</v>
      </c>
      <c r="AL24" s="1572" t="s">
        <v>467</v>
      </c>
      <c r="AP24" s="1572" t="s">
        <v>467</v>
      </c>
      <c r="AY24" s="1572" t="s">
        <v>418</v>
      </c>
      <c r="BA24" s="1572" t="s">
        <v>419</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МУП "ЖКХ Миллеровского района"</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4"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4"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421</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4"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422</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4"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4"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421</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4"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422</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4"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425</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425</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298</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299</v>
      </c>
      <c r="BI40" s="1220">
        <v>14</v>
      </c>
    </row>
    <row customHeight="1" ht="14.699999999999998">
      <c r="Q41" s="356"/>
      <c r="R41" s="441"/>
      <c r="S41" s="2338" t="s">
        <v>87</v>
      </c>
      <c r="T41" s="2274" t="s">
        <v>505</v>
      </c>
      <c r="U41" s="366"/>
      <c r="V41" s="2339" t="s">
        <v>427</v>
      </c>
      <c r="W41" s="2340"/>
      <c r="X41" s="2340"/>
      <c r="Y41" s="2340"/>
      <c r="Z41" s="2340"/>
      <c r="AA41" s="2340"/>
      <c r="AB41" s="2341"/>
      <c r="AC41" s="2342" t="s">
        <v>428</v>
      </c>
      <c r="AD41" s="2393" t="s">
        <v>506</v>
      </c>
      <c r="AE41" s="2356"/>
      <c r="AF41" s="2356"/>
      <c r="AG41" s="2394"/>
      <c r="AH41" s="2393" t="s">
        <v>507</v>
      </c>
      <c r="AI41" s="2356"/>
      <c r="AJ41" s="2356"/>
      <c r="AK41" s="2394"/>
      <c r="AL41" s="2393" t="s">
        <v>508</v>
      </c>
      <c r="AM41" s="2356"/>
      <c r="AN41" s="2356"/>
      <c r="AO41" s="2394"/>
      <c r="AP41" s="2393" t="s">
        <v>509</v>
      </c>
      <c r="AQ41" s="2356"/>
      <c r="AR41" s="2356"/>
      <c r="AS41" s="2394"/>
      <c r="AT41" s="2339" t="s">
        <v>427</v>
      </c>
      <c r="AU41" s="2340"/>
      <c r="AV41" s="2340"/>
      <c r="AW41" s="2340"/>
      <c r="AX41" s="2340"/>
      <c r="AY41" s="2340"/>
      <c r="AZ41" s="2341"/>
      <c r="BA41" s="2342" t="s">
        <v>428</v>
      </c>
      <c r="BB41" s="2345" t="s">
        <v>430</v>
      </c>
      <c r="BC41" s="2192"/>
      <c r="BI41" s="1220">
        <v>14</v>
      </c>
    </row>
    <row customHeight="1" ht="35.699999999999996">
      <c r="Q42" s="356"/>
      <c r="R42" s="441"/>
      <c r="S42" s="2338"/>
      <c r="T42" s="2274"/>
      <c r="U42" s="1096"/>
      <c r="V42" s="2257" t="s">
        <v>510</v>
      </c>
      <c r="W42" s="2258"/>
      <c r="X42" s="2257" t="s">
        <v>511</v>
      </c>
      <c r="Y42" s="2258"/>
      <c r="Z42" s="2359" t="s">
        <v>512</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510</v>
      </c>
      <c r="AU42" s="2258"/>
      <c r="AV42" s="2257" t="s">
        <v>511</v>
      </c>
      <c r="AW42" s="2258"/>
      <c r="AX42" s="2359" t="s">
        <v>512</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435</v>
      </c>
      <c r="F44" s="1429" t="s">
        <v>436</v>
      </c>
      <c r="G44" s="1429" t="s">
        <v>437</v>
      </c>
      <c r="H44" s="1429" t="s">
        <v>438</v>
      </c>
      <c r="I44" s="1429" t="s">
        <v>439</v>
      </c>
      <c r="J44" s="1429" t="s">
        <v>440</v>
      </c>
      <c r="K44" s="1429" t="s">
        <v>441</v>
      </c>
      <c r="L44" s="1429" t="s">
        <v>416</v>
      </c>
      <c r="Q44" s="356"/>
      <c r="R44" s="441"/>
      <c r="S44" s="2338"/>
      <c r="T44" s="2274"/>
      <c r="U44" s="367"/>
      <c r="V44" s="1544" t="s">
        <v>476</v>
      </c>
      <c r="W44" s="1544" t="s">
        <v>477</v>
      </c>
      <c r="X44" s="1544" t="s">
        <v>476</v>
      </c>
      <c r="Y44" s="1544" t="s">
        <v>477</v>
      </c>
      <c r="Z44" s="1554" t="s">
        <v>444</v>
      </c>
      <c r="AA44" s="2335" t="s">
        <v>445</v>
      </c>
      <c r="AB44" s="2336"/>
      <c r="AC44" s="2344"/>
      <c r="AD44" s="2398"/>
      <c r="AE44" s="2399"/>
      <c r="AF44" s="2399"/>
      <c r="AG44" s="2400"/>
      <c r="AH44" s="2398"/>
      <c r="AI44" s="2399"/>
      <c r="AJ44" s="2399"/>
      <c r="AK44" s="2400"/>
      <c r="AL44" s="2398"/>
      <c r="AM44" s="2399"/>
      <c r="AN44" s="2399"/>
      <c r="AO44" s="2400"/>
      <c r="AP44" s="2398"/>
      <c r="AQ44" s="2399"/>
      <c r="AR44" s="2399"/>
      <c r="AS44" s="2400"/>
      <c r="AT44" s="1544" t="s">
        <v>476</v>
      </c>
      <c r="AU44" s="1544" t="s">
        <v>477</v>
      </c>
      <c r="AV44" s="1544" t="s">
        <v>476</v>
      </c>
      <c r="AW44" s="1544" t="s">
        <v>477</v>
      </c>
      <c r="AX44" s="1554" t="s">
        <v>444</v>
      </c>
      <c r="AY44" s="2335" t="s">
        <v>445</v>
      </c>
      <c r="AZ44" s="2336"/>
      <c r="BA44" s="2344"/>
      <c r="BB44" s="2347"/>
      <c r="BC44" s="2192"/>
      <c r="BI44" s="1220">
        <v>14</v>
      </c>
    </row>
    <row s="3621"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259</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259</v>
      </c>
      <c r="B47" s="1428" t="s">
        <v>260</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395</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396</v>
      </c>
      <c r="BE47" s="565"/>
      <c r="BF47" s="565" t="str">
        <f>IF(T47="","",T47)</f>
        <v>Территория действия тарифа</v>
      </c>
      <c r="BG47" s="565"/>
      <c r="BH47" s="565"/>
      <c r="BI47" s="1220">
        <v>21</v>
      </c>
    </row>
    <row customHeight="1" ht="35.699999999999996">
      <c r="A48" s="1428" t="s">
        <v>259</v>
      </c>
      <c r="B48" s="1428" t="s">
        <v>260</v>
      </c>
      <c r="C48" s="1428" t="s">
        <v>261</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528</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529</v>
      </c>
      <c r="BE48" s="565"/>
      <c r="BF48" s="565" t="str">
        <f>IF(T48="","",T48)</f>
        <v>Наименование централизованной системы горячего водоснабжения</v>
      </c>
      <c r="BG48" s="565"/>
      <c r="BH48" s="565"/>
      <c r="BI48" s="1220">
        <v>34</v>
      </c>
    </row>
    <row s="4030" customFormat="1" customHeight="1" ht="0">
      <c r="A49" s="1408" t="s">
        <v>259</v>
      </c>
      <c r="B49" s="1408" t="s">
        <v>260</v>
      </c>
      <c r="C49" s="1408" t="s">
        <v>261</v>
      </c>
      <c r="D49" s="1408" t="s">
        <v>542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400</v>
      </c>
      <c r="BE49" s="565"/>
      <c r="BF49" s="565" t="str">
        <f>IF(T49="","",T49)</f>
        <v/>
      </c>
      <c r="BG49" s="565"/>
      <c r="BH49" s="565"/>
      <c r="BI49" s="576">
        <v>0</v>
      </c>
    </row>
    <row s="4030" customFormat="1" customHeight="1" ht="0">
      <c r="A50" s="1408" t="s">
        <v>259</v>
      </c>
      <c r="B50" s="1408" t="s">
        <v>260</v>
      </c>
      <c r="C50" s="1408" t="s">
        <v>261</v>
      </c>
      <c r="D50" s="1408" t="s">
        <v>542</v>
      </c>
      <c r="E50" s="2324"/>
      <c r="F50" s="2324"/>
      <c r="G50" s="2324"/>
      <c r="H50" s="2324"/>
      <c r="I50" s="2321" t="str">
        <f>S49&amp;".1"</f>
        <v>.1</v>
      </c>
      <c r="J50" s="1408"/>
      <c r="K50" s="1408"/>
      <c r="L50" s="1411" t="s">
        <v>401</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30" customFormat="1" customHeight="1" ht="0">
      <c r="A51" s="1408" t="s">
        <v>259</v>
      </c>
      <c r="B51" s="1408" t="s">
        <v>260</v>
      </c>
      <c r="C51" s="1408" t="s">
        <v>261</v>
      </c>
      <c r="D51" s="1408" t="s">
        <v>542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259</v>
      </c>
      <c r="B52" s="1428" t="s">
        <v>260</v>
      </c>
      <c r="C52" s="1428" t="s">
        <v>261</v>
      </c>
      <c r="D52" s="1428" t="s">
        <v>542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22</v>
      </c>
      <c r="AL52" s="2172" t="s">
        <v>65</v>
      </c>
      <c r="AM52" s="2257"/>
      <c r="AN52" s="2270">
        <v>1</v>
      </c>
      <c r="AO52" s="2422"/>
      <c r="AP52" s="2423" t="s">
        <v>65</v>
      </c>
      <c r="AQ52" s="376"/>
      <c r="AR52" s="1551">
        <v>1</v>
      </c>
      <c r="AS52" s="1557" t="s">
        <v>22</v>
      </c>
      <c r="AT52" s="816"/>
      <c r="AU52" s="1322"/>
      <c r="AV52" s="816"/>
      <c r="AW52" s="1322"/>
      <c r="AX52" s="1799"/>
      <c r="AY52" s="1534" t="s">
        <v>65</v>
      </c>
      <c r="AZ52" s="1799"/>
      <c r="BA52" s="1534" t="s">
        <v>65</v>
      </c>
      <c r="BB52" s="1413"/>
      <c r="BC52" s="2318" t="s">
        <v>499</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500</v>
      </c>
      <c r="AT53" s="1458"/>
      <c r="AU53" s="1561"/>
      <c r="AV53" s="1458"/>
      <c r="AW53" s="1561"/>
      <c r="AX53" s="1458"/>
      <c r="AY53" s="1458"/>
      <c r="AZ53" s="1458"/>
      <c r="BA53" s="1458"/>
      <c r="BB53" s="1462"/>
      <c r="BC53" s="2319"/>
      <c r="BE53" s="565"/>
      <c r="BF53" s="565"/>
      <c r="BG53" s="565"/>
      <c r="BH53" s="565"/>
      <c r="BI53" s="1220">
        <v>11</v>
      </c>
    </row>
    <row customHeight="1" ht="11.549999999999999">
      <c r="A54" s="1428" t="s">
        <v>259</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501</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259</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502</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259</v>
      </c>
      <c r="B56" s="1428" t="s">
        <v>260</v>
      </c>
      <c r="C56" s="1428" t="s">
        <v>261</v>
      </c>
      <c r="D56" s="1428" t="s">
        <v>542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503</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259</v>
      </c>
      <c r="B57" s="1428" t="s">
        <v>260</v>
      </c>
      <c r="C57" s="1428" t="s">
        <v>261</v>
      </c>
      <c r="D57" s="1428" t="s">
        <v>542</v>
      </c>
      <c r="E57" s="2324"/>
      <c r="F57" s="2324"/>
      <c r="G57" s="2324"/>
      <c r="H57" s="2324"/>
      <c r="I57" s="2351"/>
      <c r="J57" s="2321"/>
      <c r="K57" s="1428"/>
      <c r="L57" s="1429"/>
      <c r="P57" s="2322"/>
      <c r="Q57" s="2322"/>
      <c r="R57" s="421"/>
      <c r="S57" s="1343"/>
      <c r="T57" s="352" t="s">
        <v>466</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30" customFormat="1" customHeight="1" ht="0">
      <c r="A58" s="1408" t="s">
        <v>259</v>
      </c>
      <c r="B58" s="1408" t="s">
        <v>260</v>
      </c>
      <c r="C58" s="1408" t="s">
        <v>261</v>
      </c>
      <c r="D58" s="1408" t="s">
        <v>542</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30" customFormat="1" customHeight="1" ht="0">
      <c r="A59" s="1408" t="s">
        <v>259</v>
      </c>
      <c r="B59" s="1408" t="s">
        <v>260</v>
      </c>
      <c r="C59" s="1408" t="s">
        <v>261</v>
      </c>
      <c r="D59" s="1408" t="s">
        <v>542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30" customFormat="1" customHeight="1" ht="0">
      <c r="A60" s="1408" t="s">
        <v>259</v>
      </c>
      <c r="B60" s="1408" t="s">
        <v>260</v>
      </c>
      <c r="C60" s="1408" t="s">
        <v>261</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30" customFormat="1" customHeight="1" ht="0">
      <c r="A61" s="1408" t="s">
        <v>259</v>
      </c>
      <c r="B61" s="1408" t="s">
        <v>260</v>
      </c>
      <c r="C61" s="1379"/>
      <c r="D61" s="1379"/>
      <c r="E61" s="2324"/>
      <c r="F61" s="2323"/>
      <c r="G61" s="1379"/>
      <c r="H61" s="1379"/>
      <c r="I61" s="1379"/>
      <c r="J61" s="1379"/>
      <c r="K61" s="1379"/>
      <c r="L61" s="1559"/>
      <c r="M61" s="1386"/>
      <c r="N61" s="1386"/>
      <c r="P61" s="1381"/>
      <c r="Q61" s="1382"/>
      <c r="R61" s="1381"/>
      <c r="S61" s="1387"/>
      <c r="T61" s="1390" t="s">
        <v>413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30" customFormat="1" customHeight="1" ht="0">
      <c r="A62" s="1408" t="s">
        <v>259</v>
      </c>
      <c r="B62" s="1408"/>
      <c r="C62" s="1408"/>
      <c r="D62" s="1408"/>
      <c r="E62" s="2323"/>
      <c r="F62" s="1408"/>
      <c r="G62" s="1408"/>
      <c r="H62" s="1408"/>
      <c r="I62" s="1408"/>
      <c r="J62" s="1408"/>
      <c r="K62" s="1408"/>
      <c r="L62" s="1411"/>
      <c r="M62" s="1386"/>
      <c r="N62" s="1386"/>
      <c r="O62" s="583"/>
      <c r="P62" s="445"/>
      <c r="Q62" s="1409"/>
      <c r="R62" s="445"/>
      <c r="S62" s="1387"/>
      <c r="T62" s="1390" t="s">
        <v>414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30"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446</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9A7D8-A628-6168-8FE4-62DA51EA353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4.00390625" customWidth="1"/>
    <col min="7" max="7" style="4521" width="10.00390625" customWidth="1"/>
    <col min="8" max="8" style="4521" width="40.7109375" hidden="1" customWidth="1"/>
    <col min="9" max="9" style="4521" width="40.710937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9.140625" hidden="1"/>
  </cols>
  <sheetData>
    <row customHeight="1" ht="22.5" hidden="1">
      <c r="AF1" s="1696" t="s">
        <v>14</v>
      </c>
    </row>
    <row customHeight="1" ht="23.25" hidden="1">
      <c r="B2" s="2164"/>
      <c r="C2" s="1232" t="s">
        <v>543</v>
      </c>
      <c r="D2" s="1703"/>
      <c r="E2" s="611">
        <f>B2</f>
        <v>0</v>
      </c>
      <c r="F2" s="612"/>
      <c r="G2" s="1711" t="s">
        <v>544</v>
      </c>
      <c r="H2" s="1711" t="s">
        <v>544</v>
      </c>
      <c r="I2" s="1711" t="s">
        <v>544</v>
      </c>
      <c r="J2" s="354" t="s">
        <v>545</v>
      </c>
      <c r="K2" s="608"/>
      <c r="AF2" s="1696">
        <v>0</v>
      </c>
    </row>
    <row s="4030" customFormat="1" customHeight="1" ht="0.75" hidden="1">
      <c r="B3" s="2164"/>
      <c r="C3" s="1232"/>
      <c r="D3" s="613"/>
      <c r="E3" s="614"/>
      <c r="F3" s="615" t="s">
        <v>546</v>
      </c>
      <c r="G3" s="616"/>
      <c r="H3" s="616">
        <f>H4*H5+H7</f>
        <v>0</v>
      </c>
      <c r="I3" s="616">
        <f>I4*I5+I6</f>
        <v>0</v>
      </c>
      <c r="J3" s="617"/>
      <c r="AF3" s="1701">
        <v>0</v>
      </c>
    </row>
    <row customHeight="1" ht="23.25" hidden="1">
      <c r="B4" s="2164"/>
      <c r="C4" s="1232"/>
      <c r="D4" s="1703"/>
      <c r="E4" s="611" t="str">
        <f>B2&amp;".1"</f>
        <v>.1</v>
      </c>
      <c r="F4" s="618" t="s">
        <v>547</v>
      </c>
      <c r="G4" s="619"/>
      <c r="H4" s="606"/>
      <c r="I4" s="606"/>
      <c r="J4" s="354" t="s">
        <v>548</v>
      </c>
      <c r="K4" s="608"/>
      <c r="AF4" s="1696">
        <v>0</v>
      </c>
    </row>
    <row customHeight="1" ht="18.75" hidden="1">
      <c r="B5" s="2164"/>
      <c r="C5" s="1232"/>
      <c r="D5" s="1703"/>
      <c r="E5" s="611" t="str">
        <f>B2&amp;".2"</f>
        <v>.2</v>
      </c>
      <c r="F5" s="618" t="s">
        <v>549</v>
      </c>
      <c r="G5" s="1711" t="s">
        <v>550</v>
      </c>
      <c r="H5" s="606"/>
      <c r="I5" s="606"/>
      <c r="J5" s="354"/>
      <c r="K5" s="608"/>
      <c r="AF5" s="1696">
        <v>0</v>
      </c>
    </row>
    <row customHeight="1" ht="18.75" hidden="1">
      <c r="B6" s="2164"/>
      <c r="C6" s="1232"/>
      <c r="D6" s="1703"/>
      <c r="E6" s="611" t="str">
        <f>B2&amp;".3"</f>
        <v>.3</v>
      </c>
      <c r="F6" s="618" t="s">
        <v>551</v>
      </c>
      <c r="G6" s="1711" t="s">
        <v>550</v>
      </c>
      <c r="H6" s="606"/>
      <c r="I6" s="606"/>
      <c r="J6" s="354"/>
      <c r="K6" s="608"/>
      <c r="AF6" s="1696">
        <v>0</v>
      </c>
    </row>
    <row customHeight="1" ht="18.75" hidden="1">
      <c r="B7" s="2164"/>
      <c r="C7" s="1232"/>
      <c r="D7" s="1703"/>
      <c r="E7" s="611" t="str">
        <f>B2&amp;".4"</f>
        <v>.4</v>
      </c>
      <c r="F7" s="618" t="s">
        <v>552</v>
      </c>
      <c r="G7" s="1711" t="s">
        <v>544</v>
      </c>
      <c r="H7" s="620"/>
      <c r="I7" s="620"/>
      <c r="J7" s="354"/>
      <c r="K7" s="608"/>
      <c r="AF7" s="1696">
        <v>0</v>
      </c>
    </row>
    <row s="4470" customFormat="1" customHeight="1" ht="11.25" hidden="1">
      <c r="A8" s="1052"/>
      <c r="C8" s="1701"/>
      <c r="D8" s="602"/>
      <c r="H8" s="1225">
        <v>4</v>
      </c>
      <c r="I8" s="1225">
        <v>4</v>
      </c>
      <c r="L8" s="1701"/>
      <c r="M8" s="1701"/>
      <c r="R8" s="1701"/>
      <c r="AF8" s="1225">
        <v>0</v>
      </c>
    </row>
    <row s="4470" customFormat="1" customHeight="1" ht="22.5" hidden="1">
      <c r="A9" s="1052"/>
      <c r="C9" s="1701"/>
      <c r="D9" s="603"/>
      <c r="E9" s="1713"/>
      <c r="F9" s="605"/>
      <c r="G9" s="1711" t="s">
        <v>550</v>
      </c>
      <c r="H9" s="606"/>
      <c r="I9" s="606"/>
      <c r="J9" s="607" t="s">
        <v>553</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554</v>
      </c>
      <c r="H11" s="606"/>
      <c r="I11" s="606"/>
      <c r="J11" s="354" t="s">
        <v>555</v>
      </c>
      <c r="K11" s="608"/>
      <c r="AF11" s="1696">
        <v>0</v>
      </c>
    </row>
    <row customHeight="1" ht="11.25" hidden="1">
      <c r="AF12" s="1696">
        <v>0</v>
      </c>
    </row>
    <row customHeight="1" ht="22.5" hidden="1">
      <c r="D13" s="1703"/>
      <c r="E13" s="611"/>
      <c r="F13" s="605"/>
      <c r="G13" s="1034" t="s">
        <v>556</v>
      </c>
      <c r="H13" s="610"/>
      <c r="I13" s="610"/>
      <c r="J13" s="810" t="s">
        <v>557</v>
      </c>
      <c r="K13" s="608"/>
      <c r="AF13" s="1696">
        <v>0</v>
      </c>
    </row>
    <row customHeight="1" ht="11.25" hidden="1">
      <c r="AF14" s="1696">
        <v>0</v>
      </c>
    </row>
    <row customHeight="1" ht="22.5" hidden="1">
      <c r="D15" s="1703"/>
      <c r="E15" s="611"/>
      <c r="F15" s="605"/>
      <c r="G15" s="1711" t="s">
        <v>558</v>
      </c>
      <c r="H15" s="610"/>
      <c r="I15" s="610"/>
      <c r="J15" s="354" t="s">
        <v>559</v>
      </c>
      <c r="K15" s="608"/>
      <c r="AF15" s="1696">
        <v>0</v>
      </c>
    </row>
    <row customHeight="1" ht="11.25" hidden="1">
      <c r="AF16" s="1696">
        <v>0</v>
      </c>
    </row>
    <row customHeight="1" ht="22.5" hidden="1">
      <c r="D17" s="1703"/>
      <c r="E17" s="611"/>
      <c r="F17" s="605"/>
      <c r="G17" s="1711" t="s">
        <v>560</v>
      </c>
      <c r="H17" s="610"/>
      <c r="I17" s="610"/>
      <c r="J17" s="354" t="s">
        <v>561</v>
      </c>
      <c r="K17" s="608"/>
      <c r="AF17" s="1696">
        <v>0</v>
      </c>
    </row>
    <row customHeight="1" ht="11.25" hidden="1">
      <c r="AF18" s="1696">
        <v>0</v>
      </c>
    </row>
    <row s="4765"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3"/>
      <c r="G21" s="2313"/>
      <c r="H21" s="2313"/>
      <c r="I21" s="2313"/>
      <c r="J21" s="621"/>
      <c r="AF21" s="1696">
        <v>24</v>
      </c>
    </row>
    <row customHeight="1" ht="25.2">
      <c r="E22" s="2314" t="str">
        <f>IF(org=0,"Не определено",org)</f>
        <v>МУП "ЖКХ Миллеровского района"</v>
      </c>
      <c r="F22" s="2314"/>
      <c r="G22" s="2314"/>
      <c r="H22" s="2314"/>
      <c r="I22" s="2314"/>
      <c r="AF22" s="1696">
        <v>24</v>
      </c>
    </row>
    <row customHeight="1" ht="11.549999999999999">
      <c r="E23" s="1200"/>
      <c r="F23" s="1200"/>
      <c r="G23" s="1200"/>
      <c r="H23" s="1200"/>
      <c r="I23" s="1200"/>
      <c r="AF23" s="1696">
        <v>11</v>
      </c>
    </row>
    <row s="4030" customFormat="1" customHeight="1" ht="1.05">
      <c r="A24" s="1232"/>
      <c r="D24" s="1707"/>
      <c r="H24" s="954"/>
      <c r="I24" s="954" t="s">
        <v>116</v>
      </c>
      <c r="AF24" s="1701">
        <v>1</v>
      </c>
    </row>
    <row customHeight="1" ht="11.549999999999999">
      <c r="E25" s="776"/>
      <c r="F25" s="2432" t="s">
        <v>104</v>
      </c>
      <c r="G25" s="2433"/>
      <c r="H25" s="1717" t="str">
        <f>IF(H24="","",INDEX(DIFFERENTIATION_UNMERGE_VD,MATCH(H24,DIFFERENTIATION_ID_DIFF,0)))</f>
        <v/>
      </c>
      <c r="I25" s="1717" t="str">
        <f>IF(I24="","",INDEX(DIFFERENTIATION_UNMERGE_VD,MATCH(I24,DIFFERENTIATION_ID_DIFF,0)))</f>
        <v>Холодное водоснабжение. Питьевая вода</v>
      </c>
      <c r="J25" s="2192"/>
      <c r="AF25" s="1696">
        <v>11</v>
      </c>
    </row>
    <row customHeight="1" ht="11.549999999999999">
      <c r="E26" s="776"/>
      <c r="F26" s="2432" t="s">
        <v>562</v>
      </c>
      <c r="G26" s="2433"/>
      <c r="H26" s="1717" t="str">
        <f>IF(H24="","",INDEX(DIFFERENTIATION_UNMERGE_AREA,MATCH(H24,DIFFERENTIATION_ID_DIFF,0)))</f>
        <v/>
      </c>
      <c r="I26" s="1717" t="str">
        <f>IF(I24="","",INDEX(DIFFERENTIATION_UNMERGE_AREA,MATCH(I24,DIFFERENTIATION_ID_DIFF,0)))</f>
        <v>без дифференциации</v>
      </c>
      <c r="J26" s="2192"/>
      <c r="AF26" s="1696">
        <v>11</v>
      </c>
    </row>
    <row customHeight="1" ht="11.549999999999999">
      <c r="E27" s="776"/>
      <c r="F27" s="2432" t="s">
        <v>563</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298</v>
      </c>
      <c r="F28" s="2435"/>
      <c r="G28" s="2435"/>
      <c r="H28" s="1710"/>
      <c r="I28" s="1710"/>
      <c r="J28" s="2192"/>
      <c r="AF28" s="1696">
        <v>11</v>
      </c>
    </row>
    <row customHeight="1" ht="24">
      <c r="E29" s="1711" t="s">
        <v>87</v>
      </c>
      <c r="F29" s="1718" t="s">
        <v>300</v>
      </c>
      <c r="G29" s="1718" t="s">
        <v>564</v>
      </c>
      <c r="H29" s="1718" t="s">
        <v>301</v>
      </c>
      <c r="I29" s="1718" t="s">
        <v>301</v>
      </c>
      <c r="J29" s="2192"/>
      <c r="AF29" s="1696">
        <v>23</v>
      </c>
    </row>
    <row customHeight="1" ht="19.95">
      <c r="D30" s="1703"/>
      <c r="E30" s="611">
        <f>FHD_NUM_P_1</f>
        <v>1</v>
      </c>
      <c r="F30" s="1945" t="str">
        <f>FHD_P_1</f>
        <v>Выручка от регулируемых видов деятельности в сфере холодного водоснабжения</v>
      </c>
      <c r="G30" s="1943" t="s">
        <v>550</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холодного водоснабжения, включая:</v>
      </c>
      <c r="G31" s="1943" t="s">
        <v>550</v>
      </c>
      <c r="H31" s="623">
        <f>SUMIF($K33:$K71,$K31,H33:H71)</f>
        <v>0</v>
      </c>
      <c r="I31" s="623">
        <f>SUMIF($K33:$K71,$K31,I33:I71)</f>
        <v>0</v>
      </c>
      <c r="J31" s="354" t="str">
        <f>FHD_NOTE_P_2</f>
        <v>Указывается суммарная себестоимость производимых товаров.</v>
      </c>
      <c r="K31" s="1701" t="s">
        <v>565</v>
      </c>
      <c r="AF31" s="1696">
        <v>11</v>
      </c>
    </row>
    <row customHeight="1" ht="11.549999999999999">
      <c r="D32" s="1703"/>
      <c r="E32" s="611" t="str">
        <f>FHD_NUM_P_3</f>
        <v>2.1</v>
      </c>
      <c r="F32" s="1589" t="str">
        <f>FHD_P_3</f>
        <v>Расходы на оплату холодной воды, приобретаемой у других организаций для последующей подачи потребителям</v>
      </c>
      <c r="G32" s="1943" t="s">
        <v>550</v>
      </c>
      <c r="H32" s="622"/>
      <c r="I32" s="622"/>
      <c r="J32" s="354" t="str">
        <f>FHD_NOTE_P_3</f>
        <v/>
      </c>
      <c r="K32" s="1701" t="str">
        <f>IF((LEN(E32)-LEN(SUBSTITUTE(E32,".","")))/LEN(".")=1,"p","")</f>
        <v>p</v>
      </c>
      <c r="AF32" s="1696">
        <v>11</v>
      </c>
    </row>
    <row customHeight="1" ht="11.25" hidden="1">
      <c r="A33" s="2436" t="s">
        <v>566</v>
      </c>
      <c r="D33" s="1703"/>
      <c r="E33" s="611" t="str">
        <f>FHD_NUM_P_4</f>
        <v/>
      </c>
      <c r="F33" s="1589" t="str">
        <f>FHD_P_4</f>
        <v/>
      </c>
      <c r="G33" s="1943" t="s">
        <v>550</v>
      </c>
      <c r="H33" s="623">
        <f>SUMIF($F34:$F40,$F3,H34:H40)</f>
        <v>0</v>
      </c>
      <c r="I33" s="623">
        <f>SUMIF($F34:$F40,$F3,I34:I40)</f>
        <v>0</v>
      </c>
      <c r="J33" s="354" t="str">
        <f>FHD_NOTE_P_4</f>
        <v/>
      </c>
      <c r="K33" s="1701" t="str">
        <f>IF((LEN(E33)-LEN(SUBSTITUTE(E33,".","")))/LEN(".")=1,"p","")</f>
        <v/>
      </c>
      <c r="AF33" s="1696">
        <v>0</v>
      </c>
    </row>
    <row s="3621"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21"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21"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21"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21"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21"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70" customFormat="1" customHeight="1" ht="15" hidden="1">
      <c r="A40" s="2436"/>
      <c r="C40" s="1701"/>
      <c r="D40" s="1698"/>
      <c r="E40" s="635"/>
      <c r="F40" s="636" t="s">
        <v>567</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568</v>
      </c>
      <c r="D41" s="1703"/>
      <c r="E41" s="611" t="str">
        <f>FHD_NUM_P_5</f>
        <v/>
      </c>
      <c r="F41" s="1589" t="str">
        <f>FHD_P_5</f>
        <v/>
      </c>
      <c r="G41" s="1943" t="s">
        <v>550</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550</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550</v>
      </c>
      <c r="H43" s="622"/>
      <c r="I43" s="622"/>
      <c r="J43" s="354" t="str">
        <f>FHD_NOTE_P_7</f>
        <v/>
      </c>
      <c r="K43" s="1701" t="str">
        <f>IF((LEN(E43)-LEN(SUBSTITUTE(E43,".","")))/LEN(".")=1,"p","")</f>
        <v/>
      </c>
      <c r="AF43" s="1696">
        <v>0</v>
      </c>
    </row>
    <row customHeight="1" ht="11.549999999999999">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550</v>
      </c>
      <c r="H44" s="622"/>
      <c r="I44" s="622"/>
      <c r="J44" s="354" t="str">
        <f>FHD_NOTE_P_8</f>
        <v/>
      </c>
      <c r="K44" s="1701" t="str">
        <f>IF((LEN(E44)-LEN(SUBSTITUTE(E44,".","")))/LEN(".")=1,"p","")</f>
        <v>p</v>
      </c>
      <c r="AF44" s="1696">
        <v>11</v>
      </c>
    </row>
    <row customHeight="1" ht="11.549999999999999">
      <c r="D45" s="1703"/>
      <c r="E45" s="611" t="str">
        <f>FHD_NUM_P_9</f>
        <v>2.2.1</v>
      </c>
      <c r="F45" s="1715" t="str">
        <f>FHD_P_9</f>
        <v>Средневзвешенная стоимость 1 кВт.ч (с учетом мощности)</v>
      </c>
      <c r="G45" s="1943" t="s">
        <v>569</v>
      </c>
      <c r="H45" s="622"/>
      <c r="I45" s="622"/>
      <c r="J45" s="354" t="str">
        <f>FHD_NOTE_P_9</f>
        <v/>
      </c>
      <c r="K45" s="1701" t="str">
        <f>IF((LEN(E45)-LEN(SUBSTITUTE(E45,".","")))/LEN(".")=1,"p","")</f>
        <v/>
      </c>
      <c r="AF45" s="1696">
        <v>11</v>
      </c>
    </row>
    <row s="4470" customFormat="1" customHeight="1" ht="11.549999999999999">
      <c r="A46" s="1052"/>
      <c r="C46" s="1701"/>
      <c r="D46" s="639"/>
      <c r="E46" s="611" t="str">
        <f>FHD_NUM_P_10</f>
        <v>2.2.2</v>
      </c>
      <c r="F46" s="1715" t="str">
        <f>FHD_P_10</f>
        <v>Объём приобретения электрической энергии</v>
      </c>
      <c r="G46" s="1943" t="s">
        <v>570</v>
      </c>
      <c r="H46" s="622"/>
      <c r="I46" s="622"/>
      <c r="J46" s="354" t="str">
        <f>FHD_NOTE_P_10</f>
        <v/>
      </c>
      <c r="K46" s="1701" t="str">
        <f>IF((LEN(E46)-LEN(SUBSTITUTE(E46,".","")))/LEN(".")=1,"p","")</f>
        <v/>
      </c>
      <c r="L46" s="1701"/>
      <c r="M46" s="1701"/>
      <c r="R46" s="1701"/>
      <c r="U46" s="609"/>
      <c r="AA46" s="1697"/>
      <c r="AB46" s="1697"/>
      <c r="AC46" s="1697"/>
      <c r="AD46" s="1697"/>
      <c r="AE46" s="1697"/>
      <c r="AF46" s="1225">
        <v>11</v>
      </c>
    </row>
    <row s="4470" customFormat="1" customHeight="1" ht="11.25" hidden="1">
      <c r="A47" s="1054" t="s">
        <v>571</v>
      </c>
      <c r="C47" s="1701"/>
      <c r="D47" s="640"/>
      <c r="E47" s="611" t="str">
        <f>FHD_NUM_P_11</f>
        <v/>
      </c>
      <c r="F47" s="1589" t="str">
        <f>FHD_P_11</f>
        <v/>
      </c>
      <c r="G47" s="1943" t="s">
        <v>550</v>
      </c>
      <c r="H47" s="622"/>
      <c r="I47" s="622"/>
      <c r="J47" s="354" t="str">
        <f>FHD_NOTE_P_11</f>
        <v/>
      </c>
      <c r="K47" s="1701" t="str">
        <f>IF((LEN(E47)-LEN(SUBSTITUTE(E47,".","")))/LEN(".")=1,"p","")</f>
        <v/>
      </c>
      <c r="L47" s="1701"/>
      <c r="M47" s="1701"/>
      <c r="R47" s="1701"/>
      <c r="U47" s="609"/>
      <c r="AA47" s="1697"/>
      <c r="AB47" s="1697"/>
      <c r="AC47" s="1697"/>
      <c r="AD47" s="1697"/>
      <c r="AE47" s="1697"/>
      <c r="AF47" s="1225">
        <v>0</v>
      </c>
    </row>
    <row s="4470" customFormat="1" customHeight="1" ht="18.75">
      <c r="A48" s="1054" t="s">
        <v>572</v>
      </c>
      <c r="C48" s="1701"/>
      <c r="D48" s="1703"/>
      <c r="E48" s="611" t="str">
        <f>FHD_NUM_P_12</f>
        <v>2.3</v>
      </c>
      <c r="F48" s="1589" t="str">
        <f>FHD_P_12</f>
        <v>Расходы на химические реагенты, используемые в технологическом процессе</v>
      </c>
      <c r="G48" s="1943" t="s">
        <v>550</v>
      </c>
      <c r="H48" s="642"/>
      <c r="I48" s="642"/>
      <c r="J48" s="354" t="str">
        <f>FHD_NOTE_P_12</f>
        <v/>
      </c>
      <c r="K48" s="1701" t="str">
        <f>IF((LEN(E48)-LEN(SUBSTITUTE(E48,".","")))/LEN(".")=1,"p","")</f>
        <v>p</v>
      </c>
      <c r="L48" s="1701"/>
      <c r="M48" s="1701"/>
      <c r="R48" s="1701"/>
      <c r="U48" s="609"/>
      <c r="AA48" s="1697"/>
      <c r="AB48" s="1697"/>
      <c r="AC48" s="1697"/>
      <c r="AD48" s="1697"/>
      <c r="AE48" s="1697"/>
      <c r="AF48" s="1225">
        <v>18</v>
      </c>
    </row>
    <row s="3521" customFormat="1" customHeight="1" ht="11.549999999999999">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550</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21" customFormat="1" customHeight="1" ht="11.549999999999999">
      <c r="A50" s="1053"/>
      <c r="C50" s="795"/>
      <c r="D50" s="738"/>
      <c r="E50" s="611" t="str">
        <f>FHD_NUM_P_14</f>
        <v>2.4.1</v>
      </c>
      <c r="F50" s="1715" t="str">
        <f>FHD_P_14</f>
        <v>Расходы на оплату труда основного производственного персонала</v>
      </c>
      <c r="G50" s="1943" t="s">
        <v>550</v>
      </c>
      <c r="H50" s="622"/>
      <c r="I50" s="622"/>
      <c r="J50" s="354" t="str">
        <f>FHD_NOTE_P_14</f>
        <v/>
      </c>
      <c r="K50" s="1701" t="str">
        <f>IF((LEN(E50)-LEN(SUBSTITUTE(E50,".","")))/LEN(".")=1,"p","")</f>
        <v/>
      </c>
      <c r="L50" s="795"/>
      <c r="M50" s="795"/>
      <c r="R50" s="795"/>
      <c r="U50" s="796"/>
      <c r="AA50" s="797"/>
      <c r="AB50" s="797"/>
      <c r="AC50" s="797"/>
      <c r="AD50" s="797"/>
      <c r="AE50" s="797"/>
      <c r="AF50" s="794">
        <v>11</v>
      </c>
    </row>
    <row s="3521" customFormat="1" customHeight="1" ht="11.549999999999999">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550</v>
      </c>
      <c r="H51" s="622"/>
      <c r="I51" s="622"/>
      <c r="J51" s="354" t="str">
        <f>FHD_NOTE_P_15</f>
        <v/>
      </c>
      <c r="K51" s="1701" t="str">
        <f>IF((LEN(E51)-LEN(SUBSTITUTE(E51,".","")))/LEN(".")=1,"p","")</f>
        <v/>
      </c>
      <c r="L51" s="795"/>
      <c r="M51" s="795"/>
      <c r="R51" s="795"/>
      <c r="U51" s="796"/>
      <c r="AA51" s="797"/>
      <c r="AB51" s="797"/>
      <c r="AC51" s="797"/>
      <c r="AD51" s="797"/>
      <c r="AE51" s="797"/>
      <c r="AF51" s="794">
        <v>11</v>
      </c>
    </row>
    <row s="4470" customFormat="1" customHeight="1" ht="11.549999999999999">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550</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70" customFormat="1" customHeight="1" ht="11.549999999999999">
      <c r="A53" s="1052"/>
      <c r="C53" s="1701"/>
      <c r="D53" s="1703"/>
      <c r="E53" s="611" t="str">
        <f>FHD_NUM_P_17</f>
        <v>2.5.1</v>
      </c>
      <c r="F53" s="1715" t="str">
        <f>FHD_P_17</f>
        <v>Расходы на оплату труда административно-управленческого персонала</v>
      </c>
      <c r="G53" s="1943" t="s">
        <v>550</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70" customFormat="1" customHeight="1" ht="11.549999999999999">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550</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70" customFormat="1" customHeight="1" ht="11.549999999999999">
      <c r="A55" s="1052"/>
      <c r="C55" s="1701"/>
      <c r="D55" s="640"/>
      <c r="E55" s="611" t="str">
        <f>FHD_NUM_P_19</f>
        <v>2.6</v>
      </c>
      <c r="F55" s="1589" t="str">
        <f>FHD_P_19</f>
        <v>Расходы на амортизацию основных средств и нематериальных активов</v>
      </c>
      <c r="G55" s="1943" t="s">
        <v>550</v>
      </c>
      <c r="H55" s="622"/>
      <c r="I55" s="622"/>
      <c r="J55" s="354" t="str">
        <f>FHD_NOTE_P_19</f>
        <v/>
      </c>
      <c r="K55" s="1701" t="str">
        <f>IF((LEN(E55)-LEN(SUBSTITUTE(E55,".","")))/LEN(".")=1,"p","")</f>
        <v>p</v>
      </c>
      <c r="L55" s="1701"/>
      <c r="M55" s="1701"/>
      <c r="R55" s="1701"/>
      <c r="U55" s="609"/>
      <c r="AA55" s="1697"/>
      <c r="AB55" s="1697"/>
      <c r="AC55" s="1697"/>
      <c r="AD55" s="1697"/>
      <c r="AE55" s="1697"/>
      <c r="AF55" s="1225">
        <v>11</v>
      </c>
    </row>
    <row s="4470" customFormat="1" customHeight="1" ht="11.549999999999999">
      <c r="A56" s="1052"/>
      <c r="C56" s="1701"/>
      <c r="D56" s="640"/>
      <c r="E56" s="611" t="str">
        <f>FHD_NUM_P_20</f>
        <v>2.6.1</v>
      </c>
      <c r="F56" s="1715" t="str">
        <f>FHD_P_20</f>
        <v>Расходы на амортизацию основных средств</v>
      </c>
      <c r="G56" s="1943" t="s">
        <v>550</v>
      </c>
      <c r="H56" s="622"/>
      <c r="I56" s="622"/>
      <c r="J56" s="354" t="str">
        <f>FHD_NOTE_P_20</f>
        <v/>
      </c>
      <c r="K56" s="1701" t="str">
        <f>IF((LEN(E56)-LEN(SUBSTITUTE(E56,".","")))/LEN(".")=1,"p","")</f>
        <v/>
      </c>
      <c r="L56" s="1701"/>
      <c r="M56" s="1701"/>
      <c r="R56" s="1701"/>
      <c r="U56" s="609"/>
      <c r="AA56" s="1697"/>
      <c r="AB56" s="1697"/>
      <c r="AC56" s="1697"/>
      <c r="AD56" s="1697"/>
      <c r="AE56" s="1697"/>
      <c r="AF56" s="1225">
        <v>11</v>
      </c>
    </row>
    <row s="4470" customFormat="1" customHeight="1" ht="11.549999999999999">
      <c r="A57" s="1052"/>
      <c r="C57" s="1701"/>
      <c r="D57" s="640"/>
      <c r="E57" s="611" t="str">
        <f>FHD_NUM_P_21</f>
        <v>2.6.2</v>
      </c>
      <c r="F57" s="1715" t="str">
        <f>FHD_P_21</f>
        <v>Расходы на амортизацию нематериальных активов</v>
      </c>
      <c r="G57" s="1943" t="s">
        <v>550</v>
      </c>
      <c r="H57" s="622"/>
      <c r="I57" s="622"/>
      <c r="J57" s="354" t="str">
        <f>FHD_NOTE_P_21</f>
        <v/>
      </c>
      <c r="K57" s="1701" t="str">
        <f>IF((LEN(E57)-LEN(SUBSTITUTE(E57,".","")))/LEN(".")=1,"p","")</f>
        <v/>
      </c>
      <c r="L57" s="1701"/>
      <c r="M57" s="1701"/>
      <c r="R57" s="1701"/>
      <c r="U57" s="609"/>
      <c r="AA57" s="1697"/>
      <c r="AB57" s="1697"/>
      <c r="AC57" s="1697"/>
      <c r="AD57" s="1697"/>
      <c r="AE57" s="1697"/>
      <c r="AF57" s="1225">
        <v>11</v>
      </c>
    </row>
    <row s="4470" customFormat="1" customHeight="1" ht="11.549999999999999">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холодного водоснабжения</v>
      </c>
      <c r="G58" s="1943" t="s">
        <v>550</v>
      </c>
      <c r="H58" s="622"/>
      <c r="I58" s="622"/>
      <c r="J58" s="354" t="str">
        <f>FHD_NOTE_P_22</f>
        <v/>
      </c>
      <c r="K58" s="1701" t="str">
        <f>IF((LEN(E58)-LEN(SUBSTITUTE(E58,".","")))/LEN(".")=1,"p","")</f>
        <v>p</v>
      </c>
      <c r="L58" s="1701"/>
      <c r="M58" s="1701"/>
      <c r="R58" s="1701"/>
      <c r="U58" s="609"/>
      <c r="AA58" s="1697"/>
      <c r="AB58" s="1697"/>
      <c r="AC58" s="1697"/>
      <c r="AD58" s="1697"/>
      <c r="AE58" s="1697"/>
      <c r="AF58" s="1225">
        <v>11</v>
      </c>
    </row>
    <row s="4470" customFormat="1" customHeight="1" ht="11.549999999999999">
      <c r="A59" s="1052"/>
      <c r="C59" s="1701"/>
      <c r="D59" s="640"/>
      <c r="E59" s="611" t="str">
        <f>FHD_NUM_P_23</f>
        <v>2.8</v>
      </c>
      <c r="F59" s="1589" t="str">
        <f>FHD_P_23</f>
        <v>Общепроизводственные расходы, в том числе:</v>
      </c>
      <c r="G59" s="1943" t="s">
        <v>550</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70" customFormat="1" customHeight="1" ht="11.549999999999999">
      <c r="A60" s="1052"/>
      <c r="C60" s="1701"/>
      <c r="D60" s="640"/>
      <c r="E60" s="611" t="str">
        <f>FHD_NUM_P_24</f>
        <v>2.8.1</v>
      </c>
      <c r="F60" s="1715" t="str">
        <f>FHD_P_24</f>
        <v>Расходы на текущий ремонт</v>
      </c>
      <c r="G60" s="1943" t="s">
        <v>550</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70" customFormat="1" customHeight="1" ht="11.549999999999999">
      <c r="A61" s="1052"/>
      <c r="C61" s="1701"/>
      <c r="D61" s="640"/>
      <c r="E61" s="611" t="str">
        <f>FHD_NUM_P_25</f>
        <v>2.8.2</v>
      </c>
      <c r="F61" s="1715" t="str">
        <f>FHD_P_25</f>
        <v>Расходы на капитальный ремонт</v>
      </c>
      <c r="G61" s="1943" t="s">
        <v>550</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70" customFormat="1" customHeight="1" ht="11.549999999999999">
      <c r="A62" s="1052"/>
      <c r="C62" s="1701"/>
      <c r="D62" s="1703"/>
      <c r="E62" s="611" t="str">
        <f>FHD_NUM_P_26</f>
        <v>2.9</v>
      </c>
      <c r="F62" s="1589" t="str">
        <f>FHD_P_26</f>
        <v>Общехозяйственные расходы, в том числе:</v>
      </c>
      <c r="G62" s="1943" t="s">
        <v>550</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70" customFormat="1" customHeight="1" ht="11.549999999999999">
      <c r="A63" s="1052"/>
      <c r="C63" s="1701"/>
      <c r="D63" s="1703"/>
      <c r="E63" s="611" t="str">
        <f>FHD_NUM_P_27</f>
        <v>2.9.1</v>
      </c>
      <c r="F63" s="1715" t="str">
        <f>FHD_P_27</f>
        <v>Расходы на текущий ремонт</v>
      </c>
      <c r="G63" s="1943" t="s">
        <v>550</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70" customFormat="1" customHeight="1" ht="11.549999999999999">
      <c r="A64" s="1052"/>
      <c r="C64" s="1701"/>
      <c r="D64" s="1703"/>
      <c r="E64" s="611" t="str">
        <f>FHD_NUM_P_28</f>
        <v>2.9.2</v>
      </c>
      <c r="F64" s="1715" t="str">
        <f>FHD_P_28</f>
        <v>Расходы на капитальный ремонт</v>
      </c>
      <c r="G64" s="1943" t="s">
        <v>550</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70" customFormat="1" customHeight="1" ht="11.549999999999999">
      <c r="A65" s="1052"/>
      <c r="C65" s="1701"/>
      <c r="D65" s="1703"/>
      <c r="E65" s="611" t="str">
        <f>FHD_NUM_P_29</f>
        <v>2.10</v>
      </c>
      <c r="F65" s="1589" t="str">
        <f>FHD_P_29</f>
        <v>Расходы на капитальный и текущий ремонт основных средств</v>
      </c>
      <c r="G65" s="1943" t="s">
        <v>550</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70" customFormat="1" customHeight="1" ht="11.549999999999999">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304</v>
      </c>
      <c r="H66" s="1714" t="s">
        <v>573</v>
      </c>
      <c r="I66" s="1714" t="s">
        <v>573</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70" customFormat="1" customHeight="1" ht="23.25">
      <c r="A67" s="2436" t="s">
        <v>574</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3" t="s">
        <v>550</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70" customFormat="1" customHeight="1" ht="47.25">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304</v>
      </c>
      <c r="H68" s="1714" t="s">
        <v>573</v>
      </c>
      <c r="I68" s="1714" t="s">
        <v>573</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70" customFormat="1" customHeight="1" ht="11.549999999999999">
      <c r="A69" s="1052"/>
      <c r="C69" s="1701"/>
      <c r="D69" s="1703"/>
      <c r="E69" s="611" t="str">
        <f>FHD_NUM_P_33</f>
        <v>2.12</v>
      </c>
      <c r="F69" s="158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4" t="s">
        <v>550</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30" customFormat="1" customHeight="1" ht="1.05">
      <c r="A70" s="1232"/>
      <c r="D70" s="613"/>
      <c r="E70" s="1078" t="str">
        <f>E69&amp;".0"</f>
        <v>2.12.0</v>
      </c>
      <c r="F70" s="1056"/>
      <c r="G70" s="1078"/>
      <c r="H70" s="1057"/>
      <c r="I70" s="1057"/>
      <c r="J70" s="1058"/>
      <c r="K70" s="1701" t="str">
        <f>IF((LEN(E70)-LEN(SUBSTITUTE(E70,".","")))/LEN(".")=1,"p","")</f>
        <v/>
      </c>
      <c r="AF70" s="1701">
        <v>1</v>
      </c>
    </row>
    <row s="4470" customFormat="1" customHeight="1" ht="14.699999999999998">
      <c r="A71" s="1052"/>
      <c r="C71" s="1701"/>
      <c r="D71" s="1698"/>
      <c r="E71" s="635"/>
      <c r="F71" s="636" t="s">
        <v>575</v>
      </c>
      <c r="G71" s="637"/>
      <c r="H71" s="638"/>
      <c r="I71" s="638"/>
      <c r="J71" s="366"/>
      <c r="K71" s="1701"/>
      <c r="L71" s="1701"/>
      <c r="M71" s="1701"/>
      <c r="R71" s="1701"/>
      <c r="U71" s="609"/>
      <c r="AA71" s="1697"/>
      <c r="AB71" s="1697"/>
      <c r="AC71" s="1697"/>
      <c r="AD71" s="1697"/>
      <c r="AE71" s="1697"/>
      <c r="AF71" s="1225">
        <v>14</v>
      </c>
    </row>
    <row s="4470" customFormat="1" customHeight="1" ht="18.75" hidden="1">
      <c r="A72" s="1054" t="s">
        <v>576</v>
      </c>
      <c r="C72" s="1701"/>
      <c r="D72" s="1703"/>
      <c r="E72" s="611" t="str">
        <f>FHD_NUM_P_34</f>
        <v/>
      </c>
      <c r="F72" s="1945" t="str">
        <f>FHD_P_34</f>
        <v/>
      </c>
      <c r="G72" s="1943" t="s">
        <v>550</v>
      </c>
      <c r="H72" s="622"/>
      <c r="I72" s="622"/>
      <c r="J72" s="354" t="str">
        <f>FHD_NOTE_P_34</f>
        <v/>
      </c>
      <c r="K72" s="608"/>
      <c r="L72" s="1701"/>
      <c r="M72" s="1701"/>
      <c r="R72" s="1701"/>
      <c r="U72" s="609"/>
      <c r="AA72" s="1697"/>
      <c r="AB72" s="1697"/>
      <c r="AC72" s="1697"/>
      <c r="AD72" s="1697"/>
      <c r="AE72" s="1697"/>
      <c r="AF72" s="1225">
        <v>0</v>
      </c>
    </row>
    <row s="4470" customFormat="1" customHeight="1" ht="19.95">
      <c r="A73" s="1052"/>
      <c r="C73" s="1701"/>
      <c r="D73" s="640"/>
      <c r="E73" s="611" t="str">
        <f>FHD_NUM_P_35</f>
        <v>3</v>
      </c>
      <c r="F73" s="1945" t="str">
        <f>FHD_P_35</f>
        <v>Чистая прибыль, полученная от регулируемого вида деятельности в сфере холодного водоснабжения, в том числе:</v>
      </c>
      <c r="G73" s="1943" t="s">
        <v>550</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70"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550</v>
      </c>
      <c r="H74" s="622"/>
      <c r="I74" s="622"/>
      <c r="J74" s="354" t="str">
        <f>FHD_NOTE_P_36</f>
        <v/>
      </c>
      <c r="K74" s="608"/>
      <c r="L74" s="1701"/>
      <c r="M74" s="1701"/>
      <c r="R74" s="1701"/>
      <c r="U74" s="609"/>
      <c r="AA74" s="1697"/>
      <c r="AB74" s="1697"/>
      <c r="AC74" s="1697"/>
      <c r="AD74" s="1697"/>
      <c r="AE74" s="1697"/>
      <c r="AF74" s="1225">
        <v>19</v>
      </c>
    </row>
    <row s="4470" customFormat="1" customHeight="1" ht="19.95">
      <c r="A75" s="1052"/>
      <c r="C75" s="1701"/>
      <c r="D75" s="1703"/>
      <c r="E75" s="611" t="str">
        <f>FHD_NUM_P_37</f>
        <v>4</v>
      </c>
      <c r="F75" s="1945" t="str">
        <f>FHD_P_37</f>
        <v>Изменение стоимости основных фондов, в том числе:</v>
      </c>
      <c r="G75" s="1943" t="s">
        <v>550</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70"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550</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70"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550</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70"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550</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70" customFormat="1" customHeight="1" ht="19.95">
      <c r="A79" s="1052"/>
      <c r="C79" s="1701"/>
      <c r="D79" s="1703"/>
      <c r="E79" s="611" t="str">
        <f>FHD_NUM_P_41</f>
        <v>4.2</v>
      </c>
      <c r="F79" s="2140" t="str">
        <f>FHD_P_41</f>
        <v>Изменение стоимости основных фондов за счет их переоценки</v>
      </c>
      <c r="G79" s="2136" t="s">
        <v>550</v>
      </c>
      <c r="H79" s="1041"/>
      <c r="I79" s="622"/>
      <c r="J79" s="354" t="str">
        <f>FHD_NOTE_P_41</f>
        <v/>
      </c>
      <c r="K79" s="608"/>
      <c r="L79" s="1701"/>
      <c r="M79" s="1701"/>
      <c r="R79" s="1701"/>
      <c r="U79" s="609"/>
      <c r="AA79" s="1697"/>
      <c r="AB79" s="1697"/>
      <c r="AC79" s="1697"/>
      <c r="AD79" s="1697"/>
      <c r="AE79" s="1697"/>
      <c r="AF79" s="1225">
        <v>19</v>
      </c>
    </row>
    <row s="4470" customFormat="1" customHeight="1" ht="19.95">
      <c r="A80" s="1054" t="s">
        <v>577</v>
      </c>
      <c r="C80" s="1701"/>
      <c r="D80" s="1703"/>
      <c r="E80" s="611" t="str">
        <f>FHD_NUM_P_42</f>
        <v>5</v>
      </c>
      <c r="F80" s="2138" t="str">
        <f>FHD_P_42</f>
        <v>Валовая прибыль (убытки) от продажи товаров и услуг по регулируемым видам деятельности в сфере холодного водоснабжения</v>
      </c>
      <c r="G80" s="2136" t="s">
        <v>550</v>
      </c>
      <c r="H80" s="1041"/>
      <c r="I80" s="622"/>
      <c r="J80" s="354" t="str">
        <f>FHD_NOTE_P_42</f>
        <v/>
      </c>
      <c r="K80" s="608"/>
      <c r="L80" s="1701"/>
      <c r="M80" s="1701"/>
      <c r="R80" s="1701"/>
      <c r="U80" s="609"/>
      <c r="AA80" s="1697"/>
      <c r="AB80" s="1697"/>
      <c r="AC80" s="1697"/>
      <c r="AD80" s="1697"/>
      <c r="AE80" s="1697"/>
      <c r="AF80" s="1225">
        <v>19</v>
      </c>
    </row>
    <row s="4470"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304</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70" customFormat="1" customHeight="1" ht="18.75">
      <c r="A82" s="2436" t="s">
        <v>578</v>
      </c>
      <c r="C82" s="800"/>
      <c r="D82" s="798"/>
      <c r="E82" s="611" t="str">
        <f>FHD_NUM_P_44</f>
        <v>7</v>
      </c>
      <c r="F82" s="1945" t="str">
        <f>FHD_P_44</f>
        <v>Объём поднятой воды</v>
      </c>
      <c r="G82" s="1946" t="s">
        <v>579</v>
      </c>
      <c r="H82" s="1042"/>
      <c r="I82" s="642"/>
      <c r="J82" s="354" t="str">
        <f>FHD_NOTE_P_44</f>
        <v/>
      </c>
      <c r="K82" s="799"/>
      <c r="L82" s="800"/>
      <c r="M82" s="800"/>
      <c r="R82" s="800"/>
      <c r="U82" s="801"/>
      <c r="AA82" s="802"/>
      <c r="AB82" s="802"/>
      <c r="AC82" s="802"/>
      <c r="AD82" s="802"/>
      <c r="AE82" s="802"/>
      <c r="AF82" s="975">
        <v>0</v>
      </c>
    </row>
    <row s="4470" customFormat="1" customHeight="1" ht="18.75">
      <c r="A83" s="2436"/>
      <c r="C83" s="800"/>
      <c r="D83" s="798"/>
      <c r="E83" s="611" t="str">
        <f>FHD_NUM_P_45</f>
        <v>8</v>
      </c>
      <c r="F83" s="1945" t="str">
        <f>FHD_P_45</f>
        <v>Объём покупной воды</v>
      </c>
      <c r="G83" s="1946" t="s">
        <v>579</v>
      </c>
      <c r="H83" s="1042"/>
      <c r="I83" s="642"/>
      <c r="J83" s="354" t="str">
        <f>FHD_NOTE_P_45</f>
        <v/>
      </c>
      <c r="K83" s="799"/>
      <c r="L83" s="800"/>
      <c r="M83" s="800"/>
      <c r="R83" s="800"/>
      <c r="U83" s="801"/>
      <c r="AA83" s="802"/>
      <c r="AB83" s="802"/>
      <c r="AC83" s="802"/>
      <c r="AD83" s="802"/>
      <c r="AE83" s="802"/>
      <c r="AF83" s="975">
        <v>0</v>
      </c>
    </row>
    <row s="4470" customFormat="1" customHeight="1" ht="18.75">
      <c r="A84" s="2436"/>
      <c r="C84" s="800"/>
      <c r="D84" s="803"/>
      <c r="E84" s="611" t="str">
        <f>FHD_NUM_P_46</f>
        <v>9</v>
      </c>
      <c r="F84" s="1945" t="str">
        <f>FHD_P_46</f>
        <v>Объём воды, пропущенной через очистные сооружения</v>
      </c>
      <c r="G84" s="1946" t="s">
        <v>579</v>
      </c>
      <c r="H84" s="1042"/>
      <c r="I84" s="642"/>
      <c r="J84" s="354" t="str">
        <f>FHD_NOTE_P_46</f>
        <v/>
      </c>
      <c r="K84" s="799"/>
      <c r="L84" s="800"/>
      <c r="M84" s="800"/>
      <c r="R84" s="800"/>
      <c r="U84" s="801"/>
      <c r="AA84" s="802"/>
      <c r="AB84" s="802"/>
      <c r="AC84" s="802"/>
      <c r="AD84" s="802"/>
      <c r="AE84" s="802"/>
      <c r="AF84" s="975">
        <v>0</v>
      </c>
    </row>
    <row s="4470" customFormat="1" customHeight="1" ht="18.75">
      <c r="A85" s="2436"/>
      <c r="C85" s="800"/>
      <c r="D85" s="798"/>
      <c r="E85" s="611" t="str">
        <f>FHD_NUM_P_47</f>
        <v>10</v>
      </c>
      <c r="F85" s="1945" t="str">
        <f>FHD_P_47</f>
        <v>Объём отпущенной потребителям воды, в том числе:</v>
      </c>
      <c r="G85" s="1946" t="s">
        <v>579</v>
      </c>
      <c r="H85" s="1042"/>
      <c r="I85" s="642"/>
      <c r="J85" s="354" t="str">
        <f>FHD_NOTE_P_47</f>
        <v>Указывается общий объем отпущенной потребителям воды.</v>
      </c>
      <c r="K85" s="799"/>
      <c r="L85" s="800"/>
      <c r="M85" s="800"/>
      <c r="R85" s="800"/>
      <c r="U85" s="801"/>
      <c r="AA85" s="802"/>
      <c r="AB85" s="802"/>
      <c r="AC85" s="802"/>
      <c r="AD85" s="802"/>
      <c r="AE85" s="802"/>
      <c r="AF85" s="975">
        <v>0</v>
      </c>
    </row>
    <row s="4521" customFormat="1" customHeight="1" ht="18.75">
      <c r="A86" s="2436"/>
      <c r="B86" s="975"/>
      <c r="C86" s="800"/>
      <c r="D86" s="798"/>
      <c r="E86" s="611" t="str">
        <f>FHD_NUM_P_48</f>
        <v>10.1</v>
      </c>
      <c r="F86" s="1945" t="str">
        <f>FHD_P_48</f>
        <v>Объём отпущенной потребителям воды, определенный по приборам учета</v>
      </c>
      <c r="G86" s="1946" t="s">
        <v>579</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21" customFormat="1" customHeight="1" ht="18.75">
      <c r="A87" s="2436"/>
      <c r="B87" s="975"/>
      <c r="C87" s="800"/>
      <c r="D87" s="798"/>
      <c r="E87" s="611" t="str">
        <f>FHD_NUM_P_49</f>
        <v>10.2</v>
      </c>
      <c r="F87" s="1945" t="str">
        <f>FHD_P_49</f>
        <v>Объём отпущенной потребителям воды, определенный расчетным способом</v>
      </c>
      <c r="G87" s="1946" t="s">
        <v>579</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21" customFormat="1" customHeight="1" ht="18.75">
      <c r="A88" s="2436"/>
      <c r="B88" s="975"/>
      <c r="C88" s="800"/>
      <c r="D88" s="798"/>
      <c r="E88" s="611" t="str">
        <f>FHD_NUM_P_50</f>
        <v>10.2.1</v>
      </c>
      <c r="F88" s="1945" t="str">
        <f>FHD_P_50</f>
        <v>Объём отпущенной потребителям воды, определенный по нормативам потребления коммунальных услуг</v>
      </c>
      <c r="G88" s="1946" t="s">
        <v>579</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21" customFormat="1" customHeight="1" ht="18.75">
      <c r="A89" s="2436"/>
      <c r="B89" s="975"/>
      <c r="C89" s="800"/>
      <c r="D89" s="798"/>
      <c r="E89" s="611" t="str">
        <f>FHD_NUM_P_51</f>
        <v>10.2.2</v>
      </c>
      <c r="F89" s="1945" t="str">
        <f>FHD_P_51</f>
        <v>Объём отпущенной потребителям воды, определенный по нормативам потребления коммунальных ресурсов </v>
      </c>
      <c r="G89" s="1946" t="s">
        <v>579</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21" customFormat="1" customHeight="1" ht="18.75">
      <c r="A90" s="2436"/>
      <c r="B90" s="975"/>
      <c r="C90" s="800"/>
      <c r="D90" s="798"/>
      <c r="E90" s="611" t="str">
        <f>FHD_NUM_P_52</f>
        <v>11</v>
      </c>
      <c r="F90" s="1945" t="str">
        <f>FHD_P_52</f>
        <v>Потери воды в сетях</v>
      </c>
      <c r="G90" s="1946" t="s">
        <v>556</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70" customFormat="1" customHeight="1" ht="18.75" hidden="1">
      <c r="A91" s="2438" t="s">
        <v>580</v>
      </c>
      <c r="C91" s="800"/>
      <c r="D91" s="798"/>
      <c r="E91" s="611" t="str">
        <f>FHD_NUM_P_53</f>
        <v/>
      </c>
      <c r="F91" s="1945" t="str">
        <f>FHD_P_53</f>
        <v/>
      </c>
      <c r="G91" s="1946" t="s">
        <v>579</v>
      </c>
      <c r="H91" s="1042"/>
      <c r="I91" s="642"/>
      <c r="J91" s="354" t="str">
        <f>FHD_NOTE_P_53</f>
        <v/>
      </c>
      <c r="K91" s="799"/>
      <c r="L91" s="800"/>
      <c r="M91" s="800"/>
      <c r="R91" s="800"/>
      <c r="U91" s="801"/>
      <c r="AA91" s="802"/>
      <c r="AB91" s="802"/>
      <c r="AC91" s="802"/>
      <c r="AD91" s="802"/>
      <c r="AE91" s="802"/>
      <c r="AF91" s="975">
        <v>0</v>
      </c>
    </row>
    <row s="4470" customFormat="1" customHeight="1" ht="18.75" hidden="1">
      <c r="A92" s="2438"/>
      <c r="C92" s="800"/>
      <c r="D92" s="798"/>
      <c r="E92" s="611" t="str">
        <f>FHD_NUM_P_54</f>
        <v/>
      </c>
      <c r="F92" s="1945" t="str">
        <f>FHD_P_54</f>
        <v/>
      </c>
      <c r="G92" s="1946" t="s">
        <v>579</v>
      </c>
      <c r="H92" s="1042"/>
      <c r="I92" s="642"/>
      <c r="J92" s="354" t="str">
        <f>FHD_NOTE_P_54</f>
        <v/>
      </c>
      <c r="K92" s="799"/>
      <c r="L92" s="800"/>
      <c r="M92" s="800"/>
      <c r="R92" s="800"/>
      <c r="U92" s="801"/>
      <c r="AA92" s="802"/>
      <c r="AB92" s="802"/>
      <c r="AC92" s="802"/>
      <c r="AD92" s="802"/>
      <c r="AE92" s="802"/>
      <c r="AF92" s="975">
        <v>0</v>
      </c>
    </row>
    <row s="4470"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70" customFormat="1" customHeight="1" ht="18.75" hidden="1">
      <c r="A94" s="2438"/>
      <c r="C94" s="800"/>
      <c r="D94" s="798"/>
      <c r="E94" s="611" t="str">
        <f>FHD_NUM_P_56</f>
        <v/>
      </c>
      <c r="F94" s="1945" t="str">
        <f>FHD_P_56</f>
        <v/>
      </c>
      <c r="G94" s="1946" t="s">
        <v>581</v>
      </c>
      <c r="H94" s="1042"/>
      <c r="I94" s="642"/>
      <c r="J94" s="354" t="str">
        <f>FHD_NOTE_P_56</f>
        <v/>
      </c>
      <c r="K94" s="799"/>
      <c r="L94" s="800"/>
      <c r="M94" s="800"/>
      <c r="R94" s="800"/>
      <c r="U94" s="801"/>
      <c r="AA94" s="802"/>
      <c r="AB94" s="802"/>
      <c r="AC94" s="802"/>
      <c r="AD94" s="802"/>
      <c r="AE94" s="802"/>
      <c r="AF94" s="975">
        <v>0</v>
      </c>
    </row>
    <row s="4521" customFormat="1" customHeight="1" ht="18.75" hidden="1">
      <c r="A95" s="2438"/>
      <c r="B95" s="975"/>
      <c r="C95" s="800"/>
      <c r="D95" s="798"/>
      <c r="E95" s="611" t="str">
        <f>FHD_NUM_P_57</f>
        <v/>
      </c>
      <c r="F95" s="1945" t="str">
        <f>FHD_P_57</f>
        <v/>
      </c>
      <c r="G95" s="1946" t="s">
        <v>556</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582</v>
      </c>
      <c r="D96" s="1703"/>
      <c r="E96" s="611" t="str">
        <f>FHD_NUM_P_58</f>
        <v/>
      </c>
      <c r="F96" s="1945" t="str">
        <f>FHD_P_58</f>
        <v/>
      </c>
      <c r="G96" s="1946" t="s">
        <v>579</v>
      </c>
      <c r="H96" s="1042"/>
      <c r="I96" s="642"/>
      <c r="J96" s="354" t="str">
        <f>FHD_NOTE_P_58</f>
        <v/>
      </c>
      <c r="K96" s="608"/>
      <c r="AF96" s="1696">
        <v>0</v>
      </c>
    </row>
    <row customHeight="1" ht="18.75" hidden="1">
      <c r="A97" s="2436"/>
      <c r="D97" s="1703"/>
      <c r="E97" s="611" t="str">
        <f>FHD_NUM_P_59</f>
        <v/>
      </c>
      <c r="F97" s="1945" t="str">
        <f>FHD_P_59</f>
        <v/>
      </c>
      <c r="G97" s="1946" t="s">
        <v>579</v>
      </c>
      <c r="H97" s="1042"/>
      <c r="I97" s="642"/>
      <c r="J97" s="354" t="str">
        <f>FHD_NOTE_P_59</f>
        <v/>
      </c>
      <c r="K97" s="608"/>
      <c r="AF97" s="1696">
        <v>0</v>
      </c>
    </row>
    <row customHeight="1" ht="18.75" hidden="1">
      <c r="A98" s="2436"/>
      <c r="D98" s="1703"/>
      <c r="E98" s="611" t="str">
        <f>FHD_NUM_P_60</f>
        <v/>
      </c>
      <c r="F98" s="1945" t="str">
        <f>FHD_P_60</f>
        <v/>
      </c>
      <c r="G98" s="1946" t="s">
        <v>579</v>
      </c>
      <c r="H98" s="1042"/>
      <c r="I98" s="642"/>
      <c r="J98" s="354" t="str">
        <f>FHD_NOTE_P_60</f>
        <v/>
      </c>
      <c r="K98" s="608"/>
      <c r="AF98" s="1696">
        <v>0</v>
      </c>
    </row>
    <row s="4470" customFormat="1" customHeight="1" ht="18.75" hidden="1">
      <c r="A99" s="2436" t="s">
        <v>583</v>
      </c>
      <c r="C99" s="1701"/>
      <c r="D99" s="1703"/>
      <c r="E99" s="611" t="str">
        <f>FHD_NUM_P_61</f>
        <v/>
      </c>
      <c r="F99" s="1945" t="str">
        <f>FHD_P_61</f>
        <v/>
      </c>
      <c r="G99" s="1943" t="s">
        <v>554</v>
      </c>
      <c r="H99" s="1044"/>
      <c r="I99" s="807"/>
      <c r="J99" s="354" t="str">
        <f>FHD_NOTE_P_61</f>
        <v/>
      </c>
      <c r="K99" s="608"/>
      <c r="L99" s="1701"/>
      <c r="M99" s="1701"/>
      <c r="R99" s="1701"/>
      <c r="U99" s="609"/>
      <c r="AA99" s="1697"/>
      <c r="AB99" s="1697"/>
      <c r="AC99" s="1697"/>
      <c r="AD99" s="1697"/>
      <c r="AE99" s="1697"/>
      <c r="AF99" s="1225">
        <v>0</v>
      </c>
    </row>
    <row s="4030"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584</v>
      </c>
      <c r="G101" s="637"/>
      <c r="H101" s="638"/>
      <c r="I101" s="638"/>
      <c r="J101" s="1069" t="s">
        <v>585</v>
      </c>
      <c r="K101" s="608"/>
      <c r="AF101" s="1696">
        <v>0</v>
      </c>
    </row>
    <row s="4470" customFormat="1" customHeight="1" ht="18.75" hidden="1">
      <c r="A102" s="2436"/>
      <c r="C102" s="1701"/>
      <c r="D102" s="1703"/>
      <c r="E102" s="611" t="str">
        <f>FHD_NUM_P_62</f>
        <v/>
      </c>
      <c r="F102" s="1945" t="str">
        <f>FHD_P_62</f>
        <v/>
      </c>
      <c r="G102" s="1942" t="s">
        <v>554</v>
      </c>
      <c r="H102" s="622"/>
      <c r="I102" s="622"/>
      <c r="J102" s="354" t="str">
        <f>FHD_NOTE_P_62</f>
        <v/>
      </c>
      <c r="K102" s="608"/>
      <c r="L102" s="1701"/>
      <c r="M102" s="1701"/>
      <c r="R102" s="1701"/>
      <c r="U102" s="609"/>
      <c r="AA102" s="1697"/>
      <c r="AB102" s="1697"/>
      <c r="AC102" s="1697"/>
      <c r="AD102" s="1697"/>
      <c r="AE102" s="1697"/>
      <c r="AF102" s="1225">
        <v>0</v>
      </c>
    </row>
    <row s="4470" customFormat="1" customHeight="1" ht="18.75" hidden="1">
      <c r="A103" s="2436"/>
      <c r="C103" s="1701"/>
      <c r="D103" s="1703"/>
      <c r="E103" s="611" t="str">
        <f>FHD_NUM_P_63</f>
        <v/>
      </c>
      <c r="F103" s="1945" t="str">
        <f>FHD_P_63</f>
        <v/>
      </c>
      <c r="G103" s="1942" t="s">
        <v>581</v>
      </c>
      <c r="H103" s="642"/>
      <c r="I103" s="642"/>
      <c r="J103" s="354" t="str">
        <f>FHD_NOTE_P_63</f>
        <v/>
      </c>
      <c r="K103" s="608"/>
      <c r="L103" s="1701"/>
      <c r="M103" s="1701"/>
      <c r="R103" s="1701"/>
      <c r="U103" s="609"/>
      <c r="AA103" s="1697"/>
      <c r="AB103" s="1697"/>
      <c r="AC103" s="1697"/>
      <c r="AD103" s="1697"/>
      <c r="AE103" s="1697"/>
      <c r="AF103" s="1225">
        <v>0</v>
      </c>
    </row>
    <row s="4470" customFormat="1" customHeight="1" ht="18.75" hidden="1">
      <c r="A104" s="2436"/>
      <c r="C104" s="1701" t="s">
        <v>586</v>
      </c>
      <c r="D104" s="1703"/>
      <c r="E104" s="611" t="str">
        <f>FHD_NUM_P_64</f>
        <v/>
      </c>
      <c r="F104" s="1945" t="str">
        <f>FHD_P_64</f>
        <v/>
      </c>
      <c r="G104" s="1942" t="s">
        <v>581</v>
      </c>
      <c r="H104" s="610"/>
      <c r="I104" s="610"/>
      <c r="J104" s="354" t="str">
        <f>FHD_NOTE_P_64</f>
        <v/>
      </c>
      <c r="K104" s="608"/>
      <c r="L104" s="1701"/>
      <c r="M104" s="1701"/>
      <c r="R104" s="1701"/>
      <c r="U104" s="609"/>
      <c r="AA104" s="1697"/>
      <c r="AB104" s="1697"/>
      <c r="AC104" s="1697"/>
      <c r="AD104" s="1697"/>
      <c r="AE104" s="1697"/>
      <c r="AF104" s="1225">
        <v>0</v>
      </c>
    </row>
    <row s="4470" customFormat="1" customHeight="1" ht="18.75" hidden="1">
      <c r="A105" s="2436"/>
      <c r="C105" s="1701"/>
      <c r="D105" s="1703"/>
      <c r="E105" s="611" t="str">
        <f>FHD_NUM_P_65</f>
        <v/>
      </c>
      <c r="F105" s="1945" t="str">
        <f>FHD_P_65</f>
        <v/>
      </c>
      <c r="G105" s="1942" t="s">
        <v>581</v>
      </c>
      <c r="H105" s="642"/>
      <c r="I105" s="642"/>
      <c r="J105" s="354" t="str">
        <f>FHD_NOTE_P_65</f>
        <v/>
      </c>
      <c r="K105" s="608"/>
      <c r="L105" s="1701"/>
      <c r="M105" s="1701"/>
      <c r="R105" s="1701"/>
      <c r="U105" s="609"/>
      <c r="AA105" s="1697"/>
      <c r="AB105" s="1697"/>
      <c r="AC105" s="1697"/>
      <c r="AD105" s="1697"/>
      <c r="AE105" s="1697"/>
      <c r="AF105" s="1225">
        <v>0</v>
      </c>
    </row>
    <row s="4470" customFormat="1" customHeight="1" ht="18.75" hidden="1">
      <c r="A106" s="2436"/>
      <c r="C106" s="1701"/>
      <c r="D106" s="1703"/>
      <c r="E106" s="611" t="str">
        <f>FHD_NUM_P_66</f>
        <v/>
      </c>
      <c r="F106" s="1589" t="str">
        <f>FHD_P_66</f>
        <v/>
      </c>
      <c r="G106" s="1942" t="s">
        <v>581</v>
      </c>
      <c r="H106" s="642"/>
      <c r="I106" s="642"/>
      <c r="J106" s="354" t="str">
        <f>FHD_NOTE_P_66</f>
        <v/>
      </c>
      <c r="K106" s="608"/>
      <c r="L106" s="1701"/>
      <c r="M106" s="1701"/>
      <c r="R106" s="1701"/>
      <c r="U106" s="609"/>
      <c r="AA106" s="1697"/>
      <c r="AB106" s="1697"/>
      <c r="AC106" s="1697"/>
      <c r="AD106" s="1697"/>
      <c r="AE106" s="1697"/>
      <c r="AF106" s="1225">
        <v>0</v>
      </c>
    </row>
    <row s="4470" customFormat="1" customHeight="1" ht="18.75" hidden="1">
      <c r="A107" s="2436"/>
      <c r="C107" s="1701"/>
      <c r="D107" s="1703"/>
      <c r="E107" s="611" t="str">
        <f>FHD_NUM_P_67</f>
        <v/>
      </c>
      <c r="F107" s="1715" t="str">
        <f>FHD_P_67</f>
        <v/>
      </c>
      <c r="G107" s="1942" t="s">
        <v>581</v>
      </c>
      <c r="H107" s="642"/>
      <c r="I107" s="642"/>
      <c r="J107" s="354" t="str">
        <f>FHD_NOTE_P_67</f>
        <v/>
      </c>
      <c r="K107" s="608"/>
      <c r="L107" s="1701"/>
      <c r="M107" s="1701"/>
      <c r="R107" s="1701"/>
      <c r="U107" s="609"/>
      <c r="AA107" s="1697"/>
      <c r="AB107" s="1697"/>
      <c r="AC107" s="1697"/>
      <c r="AD107" s="1697"/>
      <c r="AE107" s="1697"/>
      <c r="AF107" s="1225">
        <v>0</v>
      </c>
    </row>
    <row s="4470" customFormat="1" customHeight="1" ht="18.75" hidden="1">
      <c r="A108" s="2436"/>
      <c r="C108" s="1701"/>
      <c r="D108" s="1703"/>
      <c r="E108" s="611" t="str">
        <f>FHD_NUM_P_68</f>
        <v/>
      </c>
      <c r="F108" s="1589" t="str">
        <f>FHD_P_68</f>
        <v/>
      </c>
      <c r="G108" s="1942" t="s">
        <v>581</v>
      </c>
      <c r="H108" s="642"/>
      <c r="I108" s="642"/>
      <c r="J108" s="354" t="str">
        <f>FHD_NOTE_P_68</f>
        <v/>
      </c>
      <c r="K108" s="608"/>
      <c r="L108" s="1701"/>
      <c r="M108" s="1701"/>
      <c r="R108" s="1701"/>
      <c r="U108" s="609"/>
      <c r="AA108" s="1697"/>
      <c r="AB108" s="1697"/>
      <c r="AC108" s="1697"/>
      <c r="AD108" s="1697"/>
      <c r="AE108" s="1697"/>
      <c r="AF108" s="1225">
        <v>0</v>
      </c>
    </row>
    <row s="4470" customFormat="1" customHeight="1" ht="18.75" hidden="1">
      <c r="A109" s="2436"/>
      <c r="C109" s="1701"/>
      <c r="D109" s="1703"/>
      <c r="E109" s="611" t="str">
        <f>FHD_NUM_P_69</f>
        <v/>
      </c>
      <c r="F109" s="1589" t="str">
        <f>FHD_P_69</f>
        <v/>
      </c>
      <c r="G109" s="1942" t="s">
        <v>581</v>
      </c>
      <c r="H109" s="642"/>
      <c r="I109" s="642"/>
      <c r="J109" s="354" t="str">
        <f>FHD_NOTE_P_69</f>
        <v/>
      </c>
      <c r="K109" s="608"/>
      <c r="L109" s="1701"/>
      <c r="M109" s="1701"/>
      <c r="R109" s="1701"/>
      <c r="U109" s="609"/>
      <c r="AA109" s="1697"/>
      <c r="AB109" s="1697"/>
      <c r="AC109" s="1697"/>
      <c r="AD109" s="1697"/>
      <c r="AE109" s="1697"/>
      <c r="AF109" s="1225">
        <v>0</v>
      </c>
    </row>
    <row s="4470" customFormat="1" customHeight="1" ht="22.5" hidden="1">
      <c r="A110" s="2436"/>
      <c r="C110" s="1701"/>
      <c r="D110" s="1703"/>
      <c r="E110" s="611" t="str">
        <f>FHD_NUM_P_70</f>
        <v/>
      </c>
      <c r="F110" s="1945" t="str">
        <f>FHD_P_70</f>
        <v/>
      </c>
      <c r="G110" s="1942" t="s">
        <v>587</v>
      </c>
      <c r="H110" s="622"/>
      <c r="I110" s="622"/>
      <c r="J110" s="354" t="str">
        <f>FHD_NOTE_P_70</f>
        <v/>
      </c>
      <c r="K110" s="608"/>
      <c r="L110" s="1701"/>
      <c r="M110" s="1701"/>
      <c r="R110" s="1701"/>
      <c r="U110" s="609"/>
      <c r="AA110" s="1697"/>
      <c r="AB110" s="1697"/>
      <c r="AC110" s="1697"/>
      <c r="AD110" s="1697"/>
      <c r="AE110" s="1697"/>
      <c r="AF110" s="1225">
        <v>0</v>
      </c>
    </row>
    <row s="4470" customFormat="1" customHeight="1" ht="22.5" hidden="1">
      <c r="A111" s="2436"/>
      <c r="C111" s="1701"/>
      <c r="D111" s="1703"/>
      <c r="E111" s="611" t="str">
        <f>FHD_NUM_P_71</f>
        <v/>
      </c>
      <c r="F111" s="1945" t="str">
        <f>FHD_P_71</f>
        <v/>
      </c>
      <c r="G111" s="1942" t="s">
        <v>587</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12</v>
      </c>
      <c r="F112" s="1945" t="str">
        <f>FHD_P_72</f>
        <v>Среднесписочная численность основного производственного персонала</v>
      </c>
      <c r="G112" s="1941" t="s">
        <v>588</v>
      </c>
      <c r="H112" s="642"/>
      <c r="I112" s="642"/>
      <c r="J112" s="354" t="str">
        <f>FHD_NOTE_P_72</f>
        <v/>
      </c>
      <c r="K112" s="608"/>
      <c r="AF112" s="1696">
        <v>19</v>
      </c>
    </row>
    <row customHeight="1" ht="18.75" hidden="1">
      <c r="A113" s="1054" t="s">
        <v>589</v>
      </c>
      <c r="D113" s="1703"/>
      <c r="E113" s="611" t="str">
        <f>FHD_NUM_P_73</f>
        <v/>
      </c>
      <c r="F113" s="1945" t="str">
        <f>FHD_P_73</f>
        <v/>
      </c>
      <c r="G113" s="1035" t="s">
        <v>588</v>
      </c>
      <c r="H113" s="1033"/>
      <c r="I113" s="1033"/>
      <c r="J113" s="354" t="str">
        <f>FHD_NOTE_P_73</f>
        <v/>
      </c>
      <c r="K113" s="608"/>
      <c r="AF113" s="1696">
        <v>0</v>
      </c>
    </row>
    <row customHeight="1" ht="33.75">
      <c r="A114" s="1054" t="s">
        <v>590</v>
      </c>
      <c r="D114" s="1703"/>
      <c r="E114" s="611" t="str">
        <f>FHD_NUM_P_74</f>
        <v>13</v>
      </c>
      <c r="F114" s="1945" t="str">
        <f>FHD_P_74</f>
        <v>Удельный расход электрической энергии на подачу воды в сеть</v>
      </c>
      <c r="G114" s="1941" t="s">
        <v>591</v>
      </c>
      <c r="H114" s="642"/>
      <c r="I114" s="642"/>
      <c r="J114" s="354" t="str">
        <f>FHD_NOTE_P_74</f>
        <v/>
      </c>
      <c r="K114" s="608"/>
      <c r="AF114" s="1696">
        <v>0</v>
      </c>
    </row>
    <row s="4521" customFormat="1" customHeight="1" ht="18.75">
      <c r="A115" s="2438" t="s">
        <v>592</v>
      </c>
      <c r="B115" s="975"/>
      <c r="C115" s="800"/>
      <c r="D115" s="798"/>
      <c r="E115" s="611" t="str">
        <f>FHD_NUM_P_75</f>
        <v>14</v>
      </c>
      <c r="F115" s="1945" t="str">
        <f>FHD_P_75</f>
        <v>Расход воды на собственные нужды, в том числе:</v>
      </c>
      <c r="G115" s="1941" t="s">
        <v>556</v>
      </c>
      <c r="H115" s="622"/>
      <c r="I115" s="622"/>
      <c r="J115" s="354" t="str">
        <f>FHD_NOTE_P_75</f>
        <v>Указывается доля общего расхода воды на собственные нужны от объема отпуска воды потребителям.</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21" customFormat="1" customHeight="1" ht="18.75">
      <c r="A116" s="2438"/>
      <c r="B116" s="975"/>
      <c r="C116" s="800"/>
      <c r="D116" s="798"/>
      <c r="E116" s="611" t="str">
        <f>FHD_NUM_P_76</f>
        <v>14.1</v>
      </c>
      <c r="F116" s="1945" t="str">
        <f>FHD_P_76</f>
        <v>Расход воды на хозяйственно-бытовые нужды</v>
      </c>
      <c r="G116" s="1941" t="s">
        <v>556</v>
      </c>
      <c r="H116" s="622"/>
      <c r="I116" s="622"/>
      <c r="J116" s="354" t="str">
        <f>FHD_NOTE_P_76</f>
        <v>Указывается доля расхода воды на хозяйственно-бытовые нужны от объема отпуска воды потребителям.</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21" customFormat="1" customHeight="1" ht="18.75">
      <c r="A117" s="2438"/>
      <c r="B117" s="975"/>
      <c r="C117" s="800"/>
      <c r="D117" s="798"/>
      <c r="E117" s="611" t="str">
        <f>FHD_NUM_P_77</f>
        <v>15</v>
      </c>
      <c r="F117" s="1945" t="str">
        <f>FHD_P_77</f>
        <v>Показатель использования производственных объектов (по объему перекачки), в том числе:</v>
      </c>
      <c r="G117" s="1941" t="s">
        <v>556</v>
      </c>
      <c r="H117" s="622"/>
      <c r="I117" s="622"/>
      <c r="J117" s="35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30" customFormat="1" customHeight="1" ht="0.75">
      <c r="A118" s="2438"/>
      <c r="D118" s="613"/>
      <c r="E118" s="1078" t="str">
        <f>E117&amp;".0"</f>
        <v>15.0</v>
      </c>
      <c r="F118" s="1062"/>
      <c r="G118" s="1716"/>
      <c r="H118" s="1057"/>
      <c r="I118" s="1057"/>
      <c r="J118" s="1061"/>
      <c r="AF118" s="1701">
        <v>0</v>
      </c>
    </row>
    <row s="4521" customFormat="1" customHeight="1" ht="15">
      <c r="A119" s="2438"/>
      <c r="B119" s="975"/>
      <c r="C119" s="800"/>
      <c r="D119" s="811"/>
      <c r="E119" s="1038"/>
      <c r="F119" s="1039" t="s">
        <v>593</v>
      </c>
      <c r="G119" s="812"/>
      <c r="H119" s="813"/>
      <c r="I119" s="813"/>
      <c r="J119" s="1068" t="s">
        <v>594</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595</v>
      </c>
      <c r="D120" s="1703"/>
      <c r="E120" s="611" t="str">
        <f>FHD_NUM_P_78</f>
        <v/>
      </c>
      <c r="F120" s="1945" t="str">
        <f>FHD_P_78</f>
        <v/>
      </c>
      <c r="G120" s="1942" t="s">
        <v>558</v>
      </c>
      <c r="H120" s="642"/>
      <c r="I120" s="642"/>
      <c r="J120" s="354" t="str">
        <f>FHD_NOTE_P_78</f>
        <v/>
      </c>
      <c r="K120" s="608"/>
      <c r="AF120" s="1696">
        <v>0</v>
      </c>
    </row>
    <row s="4030"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584</v>
      </c>
      <c r="G122" s="637"/>
      <c r="H122" s="638"/>
      <c r="I122" s="638"/>
      <c r="J122" s="1069" t="s">
        <v>596</v>
      </c>
      <c r="K122" s="608"/>
      <c r="AF122" s="1696">
        <v>0</v>
      </c>
    </row>
    <row customHeight="1" ht="22.5" hidden="1">
      <c r="A123" s="2436"/>
      <c r="D123" s="1703"/>
      <c r="E123" s="611" t="str">
        <f>FHD_NUM_P_79</f>
        <v/>
      </c>
      <c r="F123" s="1945" t="str">
        <f>FHD_P_79</f>
        <v/>
      </c>
      <c r="G123" s="1943" t="s">
        <v>560</v>
      </c>
      <c r="H123" s="642"/>
      <c r="I123" s="642"/>
      <c r="J123" s="354" t="str">
        <f>FHD_NOTE_P_79</f>
        <v/>
      </c>
      <c r="K123" s="608"/>
      <c r="AF123" s="1696">
        <v>0</v>
      </c>
    </row>
    <row s="4030"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584</v>
      </c>
      <c r="G125" s="637"/>
      <c r="H125" s="638"/>
      <c r="I125" s="638"/>
      <c r="J125" s="1069" t="s">
        <v>597</v>
      </c>
      <c r="K125" s="608"/>
      <c r="AF125" s="1696">
        <v>0</v>
      </c>
    </row>
    <row customHeight="1" ht="22.5" hidden="1">
      <c r="A126" s="2436"/>
      <c r="D126" s="1703"/>
      <c r="E126" s="611" t="str">
        <f>FHD_NUM_P_80</f>
        <v/>
      </c>
      <c r="F126" s="1945" t="str">
        <f>FHD_P_80</f>
        <v/>
      </c>
      <c r="G126" s="1943" t="s">
        <v>598</v>
      </c>
      <c r="H126" s="622"/>
      <c r="I126" s="622"/>
      <c r="J126" s="354" t="str">
        <f>FHD_NOTE_P_80</f>
        <v/>
      </c>
      <c r="K126" s="608"/>
      <c r="AF126" s="1696">
        <v>0</v>
      </c>
    </row>
    <row customHeight="1" ht="18.75" hidden="1">
      <c r="A127" s="2436"/>
      <c r="D127" s="1703"/>
      <c r="E127" s="611" t="str">
        <f>FHD_NUM_P_81</f>
        <v/>
      </c>
      <c r="F127" s="1945" t="str">
        <f>FHD_P_81</f>
        <v/>
      </c>
      <c r="G127" s="1943" t="s">
        <v>599</v>
      </c>
      <c r="H127" s="622"/>
      <c r="I127" s="622"/>
      <c r="J127" s="354" t="str">
        <f>FHD_NOTE_P_81</f>
        <v/>
      </c>
      <c r="K127" s="608"/>
      <c r="AF127" s="1696">
        <v>0</v>
      </c>
    </row>
    <row customHeight="1" ht="18.75" hidden="1">
      <c r="A128" s="2436"/>
      <c r="C128" s="1701" t="s">
        <v>586</v>
      </c>
      <c r="D128" s="1703"/>
      <c r="E128" s="611" t="str">
        <f>FHD_NUM_P_82</f>
        <v/>
      </c>
      <c r="F128" s="1945" t="str">
        <f>FHD_P_82</f>
        <v/>
      </c>
      <c r="G128" s="1943" t="s">
        <v>304</v>
      </c>
      <c r="H128" s="466"/>
      <c r="I128" s="466"/>
      <c r="J128" s="354" t="str">
        <f>FHD_NOTE_P_82</f>
        <v/>
      </c>
      <c r="K128" s="608"/>
      <c r="AF128" s="1696">
        <v>0</v>
      </c>
    </row>
    <row customHeight="1" ht="18.75" hidden="1">
      <c r="A129" s="2436"/>
      <c r="C129" s="1701" t="s">
        <v>586</v>
      </c>
      <c r="D129" s="1703"/>
      <c r="E129" s="611" t="str">
        <f>FHD_NUM_P_83</f>
        <v/>
      </c>
      <c r="F129" s="1589" t="str">
        <f>FHD_P_83</f>
        <v/>
      </c>
      <c r="G129" s="1943" t="s">
        <v>304</v>
      </c>
      <c r="H129" s="466"/>
      <c r="I129" s="466"/>
      <c r="J129" s="354" t="str">
        <f>FHD_NOTE_P_83</f>
        <v/>
      </c>
      <c r="K129" s="608"/>
      <c r="AF129" s="1696">
        <v>0</v>
      </c>
    </row>
    <row customHeight="1" ht="18.75" hidden="1">
      <c r="A130" s="2436"/>
      <c r="C130" s="1701" t="s">
        <v>586</v>
      </c>
      <c r="D130" s="1703"/>
      <c r="E130" s="611" t="str">
        <f>FHD_NUM_P_84</f>
        <v/>
      </c>
      <c r="F130" s="1589" t="str">
        <f>FHD_P_84</f>
        <v/>
      </c>
      <c r="G130" s="1943" t="s">
        <v>304</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21"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21"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21"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21"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21"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21"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21"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21"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21"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21"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21"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21"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21"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21"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21"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21"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21"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21"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21"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21"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21"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21"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21"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21"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21"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21"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21"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21"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21"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21"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21"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21"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21"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21"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21"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21"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21"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21"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21"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21"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21"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21"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21"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21"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21"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21"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21"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21"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21"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21"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21"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21"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21"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21"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21"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21"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21"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21"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21"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21"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21"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21"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21"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21"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21"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21"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21"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21"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21"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21"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21"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21"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21"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21"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21"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21"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21"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21"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21"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21"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21"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21"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21"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21"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21"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21"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21"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21"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21"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21"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21"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21"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21"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21"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21"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21"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21"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21"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21"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21"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21"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21"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21"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21"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21"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21"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21"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21"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21"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21"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21"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21"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21"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21"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21"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21"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21"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21"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21"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21"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21"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21"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21"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21"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21"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21"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21"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21"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21"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21"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21"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21"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21"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21"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21"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21"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21"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21"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21"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21"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21"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21"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21"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21"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21"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21"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21"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21"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21"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21"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21"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21"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21"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21"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21"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21"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81</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E4433-6F38-6178-6D68-E2CC92F6623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5" width="14.7109375" hidden="1" customWidth="1"/>
    <col min="2" max="2" style="4765" width="17.00390625" hidden="1" customWidth="1"/>
    <col min="3" max="3" style="4521" width="3.00390625" customWidth="1"/>
    <col min="4" max="4" style="4521" width="1.8515625" hidden="1" customWidth="1"/>
    <col min="5" max="6" style="4521" width="7.00390625" customWidth="1"/>
    <col min="7" max="7" style="4521" width="29.00390625" customWidth="1"/>
    <col min="8" max="8" style="4521" width="3.7109375" customWidth="1"/>
    <col min="9" max="9" style="4521" width="5.00390625" customWidth="1"/>
    <col min="10" max="11" style="4521" width="24.00390625" customWidth="1"/>
    <col min="12" max="12" style="4521" width="3.00390625" customWidth="1"/>
    <col min="13" max="13" style="4521" width="6.00390625" customWidth="1"/>
    <col min="14" max="14" style="4521" width="25.00390625" customWidth="1"/>
    <col min="15" max="18" style="4521" width="18.00390625" customWidth="1"/>
    <col min="19" max="19" style="4521" width="93.00390625" customWidth="1"/>
    <col min="20" max="20" style="4521" width="10.00390625" customWidth="1"/>
    <col min="21" max="21" style="4030" width="10.00390625" customWidth="1"/>
    <col min="22" max="22" style="4030" width="11.00390625" customWidth="1"/>
    <col min="23" max="27" style="4765" width="10.00390625" customWidth="1"/>
    <col min="28" max="83" style="4521" width="8.00390625" customWidth="1"/>
    <col min="84" max="84" style="4521"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21" customFormat="1" customHeight="1" ht="16.8">
      <c r="A6" s="675"/>
      <c r="B6" s="824"/>
      <c r="C6" s="574"/>
      <c r="D6" s="1123"/>
      <c r="E6" s="2241" t="str">
        <f>IF(org=0,"Не определено",org)</f>
        <v>МУП "ЖКХ Миллеровского района"</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21"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298</v>
      </c>
      <c r="F9" s="2167"/>
      <c r="G9" s="2167"/>
      <c r="H9" s="2167"/>
      <c r="I9" s="2167"/>
      <c r="J9" s="2167"/>
      <c r="K9" s="2167"/>
      <c r="L9" s="2167"/>
      <c r="M9" s="2167"/>
      <c r="N9" s="2167"/>
      <c r="O9" s="2167"/>
      <c r="P9" s="2167"/>
      <c r="Q9" s="2167"/>
      <c r="R9" s="2168"/>
      <c r="S9" s="2192" t="s">
        <v>299</v>
      </c>
      <c r="T9" s="399"/>
      <c r="CF9" s="570">
        <v>19</v>
      </c>
    </row>
    <row customHeight="1" ht="48.29999999999999">
      <c r="D10" s="616" t="s">
        <v>87</v>
      </c>
      <c r="E10" s="2192" t="s">
        <v>87</v>
      </c>
      <c r="F10" s="2192"/>
      <c r="G10" s="586" t="s">
        <v>300</v>
      </c>
      <c r="H10" s="2192" t="s">
        <v>87</v>
      </c>
      <c r="I10" s="2192"/>
      <c r="J10" s="586" t="s">
        <v>600</v>
      </c>
      <c r="K10" s="586" t="s">
        <v>601</v>
      </c>
      <c r="L10" s="2192" t="s">
        <v>87</v>
      </c>
      <c r="M10" s="2192"/>
      <c r="N10" s="586" t="s">
        <v>602</v>
      </c>
      <c r="O10" s="586" t="s">
        <v>603</v>
      </c>
      <c r="P10" s="586" t="s">
        <v>604</v>
      </c>
      <c r="Q10" s="586" t="s">
        <v>605</v>
      </c>
      <c r="R10" s="586" t="s">
        <v>606</v>
      </c>
      <c r="S10" s="2192"/>
      <c r="T10" s="399"/>
      <c r="CF10" s="570">
        <v>46</v>
      </c>
    </row>
    <row s="4030" customFormat="1" customHeight="1" ht="15" hidden="1">
      <c r="A11" s="1117"/>
      <c r="D11" s="1090" t="s">
        <v>108</v>
      </c>
      <c r="E11" s="1090"/>
      <c r="F11" s="1090" t="s">
        <v>109</v>
      </c>
      <c r="G11" s="1090" t="s">
        <v>89</v>
      </c>
      <c r="H11" s="1090"/>
      <c r="I11" s="1090" t="s">
        <v>90</v>
      </c>
      <c r="J11" s="1090" t="s">
        <v>110</v>
      </c>
      <c r="K11" s="1090" t="s">
        <v>91</v>
      </c>
      <c r="L11" s="1090"/>
      <c r="M11" s="1090" t="s">
        <v>92</v>
      </c>
      <c r="N11" s="1090" t="s">
        <v>111</v>
      </c>
      <c r="O11" s="1090" t="s">
        <v>148</v>
      </c>
      <c r="P11" s="1090" t="s">
        <v>149</v>
      </c>
      <c r="Q11" s="1090" t="s">
        <v>150</v>
      </c>
      <c r="R11" s="1090" t="s">
        <v>151</v>
      </c>
      <c r="S11" s="1090" t="s">
        <v>152</v>
      </c>
      <c r="U11" s="676"/>
      <c r="V11" s="676"/>
      <c r="W11" s="676"/>
      <c r="CF11" s="576">
        <v>0</v>
      </c>
    </row>
    <row s="4521" customFormat="1" customHeight="1" ht="1.05">
      <c r="A12" s="680"/>
      <c r="B12" s="427"/>
      <c r="D12" s="613"/>
      <c r="E12" s="411"/>
      <c r="F12" s="411"/>
      <c r="Q12" s="681"/>
      <c r="R12" s="682"/>
      <c r="T12" s="683"/>
      <c r="U12" s="684"/>
      <c r="V12" s="684"/>
      <c r="W12" s="685"/>
      <c r="X12" s="427"/>
      <c r="Y12" s="427"/>
      <c r="Z12" s="427"/>
      <c r="AA12" s="427"/>
      <c r="CF12" s="574">
        <v>1</v>
      </c>
    </row>
    <row s="3621" customFormat="1" customHeight="1" ht="1.05">
      <c r="A13" s="686"/>
      <c r="B13" s="631"/>
      <c r="D13" s="613" t="s">
        <v>374</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41" customFormat="1" customHeight="1" ht="15" hidden="1">
      <c r="A14" s="688" t="s">
        <v>116</v>
      </c>
      <c r="B14" s="689"/>
      <c r="C14" s="689"/>
      <c r="D14" s="2445" t="s">
        <v>108</v>
      </c>
      <c r="E14" s="2442" t="s">
        <v>104</v>
      </c>
      <c r="F14" s="2443"/>
      <c r="G14" s="2444"/>
      <c r="H14" s="2448" t="str">
        <f>IF(A14="","",INDEX(DIFFERENTIATION_UNMERGE_VD,MATCH(A14,DIFFERENTIATION_ID_DIFF,0)))</f>
        <v>Холодное водоснабжение. Питьевая вода</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22</v>
      </c>
      <c r="AF14" s="695"/>
      <c r="AG14" s="696" t="s">
        <v>607</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41" customFormat="1" customHeight="1" ht="15" hidden="1">
      <c r="A15" s="688"/>
      <c r="B15" s="689"/>
      <c r="C15" s="689"/>
      <c r="D15" s="2446"/>
      <c r="E15" s="2442" t="s">
        <v>562</v>
      </c>
      <c r="F15" s="2443"/>
      <c r="G15" s="2444"/>
      <c r="H15" s="2448" t="str">
        <f>IF(A14="","",INDEX(DIFFERENTIATION_UNMERGE_AREA,MATCH(A14,DIFFERENTIATION_ID_DIFF,0)))</f>
        <v>без дифференциации</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41" customFormat="1" customHeight="1" ht="15" hidden="1">
      <c r="A16" s="688"/>
      <c r="B16" s="689"/>
      <c r="C16" s="689"/>
      <c r="D16" s="2446"/>
      <c r="E16" s="2442" t="s">
        <v>563</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41" customFormat="1" customHeight="1" ht="22.5" hidden="1">
      <c r="A17" s="698"/>
      <c r="B17" s="482"/>
      <c r="C17" s="477"/>
      <c r="D17" s="2446"/>
      <c r="E17" s="2441" t="s">
        <v>608</v>
      </c>
      <c r="F17" s="2441"/>
      <c r="G17" s="2441"/>
      <c r="H17" s="2441"/>
      <c r="I17" s="2441"/>
      <c r="J17" s="2441"/>
      <c r="K17" s="2441"/>
      <c r="L17" s="2441"/>
      <c r="M17" s="2441"/>
      <c r="N17" s="2441"/>
      <c r="O17" s="2441"/>
      <c r="P17" s="2441"/>
      <c r="Q17" s="623">
        <f>SUMIF(T18:T19,"i",Q18:Q19)</f>
        <v>0</v>
      </c>
      <c r="R17" s="1082"/>
      <c r="S17" s="962" t="s">
        <v>609</v>
      </c>
      <c r="T17" s="782" t="s">
        <v>610</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41"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41" customFormat="1" customHeight="1" ht="11.25" hidden="1">
      <c r="A19" s="698"/>
      <c r="B19" s="482"/>
      <c r="C19" s="477"/>
      <c r="D19" s="2446"/>
      <c r="E19" s="714" t="s">
        <v>22</v>
      </c>
      <c r="F19" s="715" t="s">
        <v>22</v>
      </c>
      <c r="G19" s="715" t="s">
        <v>22</v>
      </c>
      <c r="H19" s="716" t="s">
        <v>22</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41" customFormat="1" customHeight="1" ht="22.5" hidden="1">
      <c r="A20" s="698"/>
      <c r="B20" s="482"/>
      <c r="C20" s="477"/>
      <c r="D20" s="2446"/>
      <c r="E20" s="2441" t="s">
        <v>611</v>
      </c>
      <c r="F20" s="2441"/>
      <c r="G20" s="2441"/>
      <c r="H20" s="2441"/>
      <c r="I20" s="2441"/>
      <c r="J20" s="2441"/>
      <c r="K20" s="2441"/>
      <c r="L20" s="2441"/>
      <c r="M20" s="2441"/>
      <c r="N20" s="2441"/>
      <c r="O20" s="2441"/>
      <c r="P20" s="2441"/>
      <c r="Q20" s="623">
        <f>SUMIF(T21:T22,"i",Q21:Q22)</f>
        <v>0</v>
      </c>
      <c r="R20" s="1082"/>
      <c r="S20" s="774" t="s">
        <v>612</v>
      </c>
      <c r="T20" s="782" t="s">
        <v>610</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41"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41" customFormat="1" customHeight="1" ht="11.25" hidden="1">
      <c r="A22" s="698"/>
      <c r="B22" s="482"/>
      <c r="C22" s="477"/>
      <c r="D22" s="2447"/>
      <c r="E22" s="714" t="s">
        <v>22</v>
      </c>
      <c r="F22" s="715" t="s">
        <v>22</v>
      </c>
      <c r="G22" s="715" t="s">
        <v>22</v>
      </c>
      <c r="H22" s="716" t="s">
        <v>22</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81</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0D7B9-8258-4F1F-A02E-A94DCCA2B51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5" width="10.7109375" hidden="1" customWidth="1"/>
    <col min="6" max="6" style="4470" width="16.8515625" hidden="1" customWidth="1"/>
    <col min="7" max="7" style="4030" width="5.57421875" hidden="1" customWidth="1"/>
    <col min="8" max="8" style="4521" width="3.00390625" customWidth="1"/>
    <col min="9" max="9" style="4521" width="7.00390625" customWidth="1"/>
    <col min="10" max="10" style="4521" width="56.00390625" customWidth="1"/>
    <col min="11" max="11" style="4521" width="10.00390625" customWidth="1"/>
    <col min="12" max="12" style="4521" width="40.57421875" hidden="1" customWidth="1"/>
    <col min="13" max="13" style="4521" width="40.7109375" customWidth="1"/>
    <col min="14" max="14" style="4470" width="9.7109375" hidden="1" customWidth="1"/>
    <col min="15" max="15" style="4521" width="102.00390625" customWidth="1"/>
    <col min="16" max="16" style="4470" width="9.00390625" customWidth="1"/>
    <col min="17" max="17" style="4030" width="5.00390625" customWidth="1"/>
    <col min="18" max="18" style="4030" width="3.00390625" customWidth="1"/>
    <col min="19" max="22" style="4470" width="3.00390625" customWidth="1"/>
    <col min="23" max="23" style="4030" width="10.00390625" customWidth="1"/>
    <col min="24" max="24" style="4470" width="34.00390625" customWidth="1"/>
    <col min="25" max="25" style="4470" width="9.00390625" customWidth="1"/>
    <col min="26" max="26" style="3975" width="8.00390625" customWidth="1"/>
    <col min="27" max="31" style="4470" width="8.00390625" customWidth="1"/>
    <col min="32" max="36" style="4765" width="8.00390625" customWidth="1"/>
    <col min="37" max="37" style="4521" width="5.421875" hidden="1" customWidth="1"/>
  </cols>
  <sheetData>
    <row s="4470" customFormat="1" customHeight="1" ht="33.75" hidden="1">
      <c r="A1" s="1052"/>
      <c r="B1" s="1052"/>
      <c r="C1" s="1052"/>
      <c r="D1" s="1052"/>
      <c r="E1" s="1052"/>
      <c r="G1" s="1701"/>
      <c r="H1" s="943"/>
      <c r="L1" s="1431">
        <v>4</v>
      </c>
      <c r="M1" s="1431">
        <v>4</v>
      </c>
      <c r="Q1" s="1701"/>
      <c r="R1" s="1701"/>
      <c r="W1" s="1701"/>
      <c r="AK1" s="1431" t="s">
        <v>14</v>
      </c>
    </row>
    <row s="4470" customFormat="1" customHeight="1" ht="78.75" hidden="1">
      <c r="A2" s="1052"/>
      <c r="B2" s="2118" t="s">
        <v>613</v>
      </c>
      <c r="C2" s="2118" t="s">
        <v>614</v>
      </c>
      <c r="D2" s="2117" t="s">
        <v>615</v>
      </c>
      <c r="E2" s="2121">
        <f>RIGHT(I2,LEN(I2)-SEARCH("#",SUBSTITUTE(I2,".","#",LEN(I2)-LEN(SUBSTITUTE(I2,".","")))))</f>
      </c>
      <c r="F2" s="2123">
        <f>J2</f>
        <v>0</v>
      </c>
      <c r="G2" s="1701"/>
      <c r="H2" s="2124"/>
      <c r="I2" s="2114"/>
      <c r="J2" s="605"/>
      <c r="K2" s="2084" t="s">
        <v>554</v>
      </c>
      <c r="L2" s="816"/>
      <c r="M2" s="816"/>
      <c r="N2" s="608"/>
      <c r="O2" s="1590" t="s">
        <v>555</v>
      </c>
      <c r="P2" s="608"/>
      <c r="Q2" s="1701"/>
      <c r="R2" s="1701"/>
      <c r="W2" s="1701"/>
      <c r="Z2" s="609"/>
      <c r="AF2" s="1697"/>
      <c r="AG2" s="1697"/>
      <c r="AH2" s="1697"/>
      <c r="AI2" s="1697"/>
      <c r="AJ2" s="1697"/>
      <c r="AK2" s="1431">
        <v>0</v>
      </c>
    </row>
    <row customHeight="1" ht="11.25" hidden="1">
      <c r="E3" s="2116" t="s">
        <v>616</v>
      </c>
      <c r="L3" s="1696">
        <f>0</f>
        <v>0</v>
      </c>
      <c r="M3" s="1696">
        <v>1</v>
      </c>
      <c r="AK3" s="1696">
        <v>0</v>
      </c>
    </row>
    <row s="4765"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617</v>
      </c>
      <c r="J6" s="2372"/>
      <c r="K6" s="2372"/>
      <c r="L6" s="2372"/>
      <c r="M6" s="2372"/>
      <c r="O6" s="621"/>
      <c r="AK6" s="1696">
        <v>55</v>
      </c>
    </row>
    <row customHeight="1" ht="25.2">
      <c r="I7" s="2314" t="str">
        <f>IF(org=0,"Не определено",org)</f>
        <v>МУП "ЖКХ Миллеровского района"</v>
      </c>
      <c r="J7" s="2314"/>
      <c r="K7" s="2314"/>
      <c r="L7" s="2314"/>
      <c r="M7" s="2314"/>
      <c r="AK7" s="1696">
        <v>24</v>
      </c>
    </row>
    <row customHeight="1" ht="11.549999999999999">
      <c r="I8" s="1200"/>
      <c r="J8" s="1200"/>
      <c r="K8" s="1200"/>
      <c r="L8" s="1200"/>
      <c r="M8" s="1200"/>
      <c r="AK8" s="1696">
        <v>11</v>
      </c>
    </row>
    <row s="4030" customFormat="1" customHeight="1" ht="30" hidden="1">
      <c r="A9" s="1232"/>
      <c r="B9" s="1232"/>
      <c r="C9" s="1232"/>
      <c r="E9" s="1232"/>
      <c r="H9" s="1707"/>
      <c r="L9" s="954"/>
      <c r="M9" s="954" t="s">
        <v>116</v>
      </c>
      <c r="AK9" s="1701">
        <v>1</v>
      </c>
    </row>
    <row customHeight="1" ht="11.549999999999999">
      <c r="E10" s="2115" t="s">
        <v>618</v>
      </c>
      <c r="I10" s="776"/>
      <c r="J10" s="2432" t="s">
        <v>104</v>
      </c>
      <c r="K10" s="2433"/>
      <c r="L10" s="2094" t="str">
        <f>IF(L9="","",INDEX(DIFFERENTIATION_UNMERGE_VD,MATCH(L9,DIFFERENTIATION_ID_DIFF,0)))</f>
        <v/>
      </c>
      <c r="M10" s="2094" t="str">
        <f>IF(M9="","",INDEX(DIFFERENTIATION_UNMERGE_VD,MATCH(M9,DIFFERENTIATION_ID_DIFF,0)))</f>
        <v>Холодное водоснабжение. Питьевая вода</v>
      </c>
      <c r="O10" s="2192" t="s">
        <v>299</v>
      </c>
      <c r="AK10" s="1696">
        <v>11</v>
      </c>
    </row>
    <row customHeight="1" ht="11.549999999999999">
      <c r="E11" s="2115" t="s">
        <v>619</v>
      </c>
      <c r="I11" s="776"/>
      <c r="J11" s="2432" t="s">
        <v>562</v>
      </c>
      <c r="K11" s="2433"/>
      <c r="L11" s="2094" t="str">
        <f>IF(L9="","",INDEX(DIFFERENTIATION_UNMERGE_AREA,MATCH(L9,DIFFERENTIATION_ID_DIFF,0)))</f>
        <v/>
      </c>
      <c r="M11" s="2094" t="str">
        <f>IF(M9="","",INDEX(DIFFERENTIATION_UNMERGE_AREA,MATCH(M9,DIFFERENTIATION_ID_DIFF,0)))</f>
        <v>без дифференциации</v>
      </c>
      <c r="O11" s="2192"/>
      <c r="AK11" s="1696">
        <v>11</v>
      </c>
    </row>
    <row customHeight="1" ht="11.549999999999999">
      <c r="E12" s="2115" t="s">
        <v>620</v>
      </c>
      <c r="I12" s="1727"/>
      <c r="J12" s="2432" t="s">
        <v>563</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621</v>
      </c>
      <c r="F13" s="2115" t="s">
        <v>622</v>
      </c>
      <c r="I13" s="2434" t="s">
        <v>298</v>
      </c>
      <c r="J13" s="2435"/>
      <c r="K13" s="2435"/>
      <c r="L13" s="2092"/>
      <c r="M13" s="2132"/>
      <c r="O13" s="2192"/>
      <c r="AK13" s="1696">
        <v>11</v>
      </c>
    </row>
    <row customHeight="1" ht="24">
      <c r="I14" s="2085" t="s">
        <v>87</v>
      </c>
      <c r="J14" s="2085" t="s">
        <v>300</v>
      </c>
      <c r="K14" s="2085" t="s">
        <v>564</v>
      </c>
      <c r="L14" s="2125" t="s">
        <v>301</v>
      </c>
      <c r="M14" s="2126" t="s">
        <v>301</v>
      </c>
      <c r="O14" s="2192"/>
      <c r="AK14" s="1696">
        <v>23</v>
      </c>
    </row>
    <row customHeight="1" ht="24">
      <c r="A15" s="2119"/>
      <c r="B15" s="2118" t="s">
        <v>623</v>
      </c>
      <c r="C15" s="2118" t="s">
        <v>624</v>
      </c>
      <c r="D15" s="2117" t="s">
        <v>625</v>
      </c>
      <c r="E15" s="2121" t="s">
        <v>626</v>
      </c>
      <c r="F15" s="2121" t="s">
        <v>626</v>
      </c>
      <c r="G15" s="1701" t="s">
        <v>586</v>
      </c>
      <c r="H15" s="2086"/>
      <c r="I15" s="1695">
        <v>1</v>
      </c>
      <c r="J15" s="2087" t="s">
        <v>627</v>
      </c>
      <c r="K15" s="2085" t="s">
        <v>304</v>
      </c>
      <c r="L15" s="727"/>
      <c r="M15" s="883"/>
      <c r="N15" s="608" t="s">
        <v>628</v>
      </c>
      <c r="O15" s="1590" t="s">
        <v>629</v>
      </c>
      <c r="P15" s="608" t="s">
        <v>628</v>
      </c>
      <c r="AK15" s="1696">
        <v>23</v>
      </c>
    </row>
    <row customHeight="1" ht="35.699999999999996">
      <c r="A16" s="2119"/>
      <c r="B16" s="2118" t="s">
        <v>630</v>
      </c>
      <c r="C16" s="2118" t="s">
        <v>631</v>
      </c>
      <c r="D16" s="2117" t="s">
        <v>615</v>
      </c>
      <c r="E16" s="2121" t="s">
        <v>626</v>
      </c>
      <c r="F16" s="2121" t="s">
        <v>626</v>
      </c>
      <c r="H16" s="2086"/>
      <c r="I16" s="1694">
        <v>2</v>
      </c>
      <c r="J16" s="2128" t="s">
        <v>632</v>
      </c>
      <c r="K16" s="2127" t="s">
        <v>554</v>
      </c>
      <c r="L16" s="2133"/>
      <c r="M16" s="1741"/>
      <c r="N16" s="608" t="s">
        <v>628</v>
      </c>
      <c r="O16" s="1590" t="s">
        <v>633</v>
      </c>
      <c r="P16" s="608" t="s">
        <v>628</v>
      </c>
      <c r="AK16" s="1696">
        <v>34</v>
      </c>
    </row>
    <row s="4030" customFormat="1" customHeight="1" ht="17.25" hidden="1">
      <c r="A17" s="1232"/>
      <c r="B17" s="1232"/>
      <c r="C17" s="1232"/>
      <c r="D17" s="1232"/>
      <c r="E17" s="1232"/>
      <c r="H17" s="1389"/>
      <c r="I17" s="1078" t="s">
        <v>634</v>
      </c>
      <c r="J17" s="1056"/>
      <c r="K17" s="1078"/>
      <c r="L17" s="1057"/>
      <c r="M17" s="1057"/>
      <c r="O17" s="1450"/>
      <c r="AK17" s="1701">
        <v>1</v>
      </c>
    </row>
    <row s="4470" customFormat="1" customHeight="1" ht="24">
      <c r="A18" s="1052"/>
      <c r="B18" s="1052"/>
      <c r="C18" s="1052"/>
      <c r="D18" s="1052"/>
      <c r="E18" s="1052"/>
      <c r="G18" s="1701"/>
      <c r="H18" s="1698"/>
      <c r="I18" s="635"/>
      <c r="J18" s="636" t="s">
        <v>584</v>
      </c>
      <c r="K18" s="637"/>
      <c r="L18" s="2135"/>
      <c r="M18" s="638"/>
      <c r="N18" s="608"/>
      <c r="O18" s="1590" t="s">
        <v>585</v>
      </c>
      <c r="P18" s="608"/>
      <c r="Q18" s="1701"/>
      <c r="R18" s="1701"/>
      <c r="W18" s="1701"/>
      <c r="Z18" s="609"/>
      <c r="AF18" s="1697"/>
      <c r="AG18" s="1697"/>
      <c r="AH18" s="1697"/>
      <c r="AI18" s="1697"/>
      <c r="AJ18" s="1697"/>
      <c r="AK18" s="1431">
        <v>23</v>
      </c>
    </row>
    <row customHeight="1" ht="19.95">
      <c r="A19" s="2119"/>
      <c r="B19" s="2118" t="s">
        <v>635</v>
      </c>
      <c r="C19" s="2118" t="s">
        <v>636</v>
      </c>
      <c r="D19" s="2117" t="s">
        <v>615</v>
      </c>
      <c r="E19" s="2121" t="s">
        <v>626</v>
      </c>
      <c r="F19" s="2121" t="s">
        <v>626</v>
      </c>
      <c r="H19" s="2086"/>
      <c r="I19" s="1729">
        <v>3</v>
      </c>
      <c r="J19" s="2087" t="s">
        <v>636</v>
      </c>
      <c r="K19" s="2083" t="s">
        <v>554</v>
      </c>
      <c r="L19" s="792"/>
      <c r="M19" s="622"/>
      <c r="N19" s="608"/>
      <c r="O19" s="1590" t="s">
        <v>637</v>
      </c>
      <c r="P19" s="608"/>
      <c r="AK19" s="1696">
        <v>19</v>
      </c>
    </row>
    <row customHeight="1" ht="77.7">
      <c r="A20" s="2119"/>
      <c r="B20" s="2118" t="s">
        <v>638</v>
      </c>
      <c r="C20" s="2118" t="s">
        <v>639</v>
      </c>
      <c r="D20" s="2117" t="s">
        <v>615</v>
      </c>
      <c r="E20" s="2121" t="s">
        <v>626</v>
      </c>
      <c r="F20" s="2121" t="s">
        <v>626</v>
      </c>
      <c r="H20" s="2086"/>
      <c r="I20" s="1729">
        <v>4</v>
      </c>
      <c r="J20" s="2087" t="s">
        <v>640</v>
      </c>
      <c r="K20" s="2083" t="s">
        <v>581</v>
      </c>
      <c r="L20" s="792"/>
      <c r="M20" s="622"/>
      <c r="N20" s="608"/>
      <c r="O20" s="1590"/>
      <c r="P20" s="608"/>
      <c r="AK20" s="1696">
        <v>74</v>
      </c>
    </row>
    <row customHeight="1" ht="35.699999999999996">
      <c r="A21" s="2119"/>
      <c r="B21" s="2118" t="s">
        <v>641</v>
      </c>
      <c r="C21" s="2118" t="s">
        <v>642</v>
      </c>
      <c r="D21" s="2117" t="s">
        <v>615</v>
      </c>
      <c r="E21" s="2121" t="s">
        <v>626</v>
      </c>
      <c r="F21" s="2121" t="s">
        <v>626</v>
      </c>
      <c r="H21" s="2086"/>
      <c r="I21" s="1729">
        <v>5</v>
      </c>
      <c r="J21" s="2087" t="s">
        <v>643</v>
      </c>
      <c r="K21" s="2083" t="s">
        <v>581</v>
      </c>
      <c r="L21" s="792"/>
      <c r="M21" s="622"/>
      <c r="N21" s="608"/>
      <c r="O21" s="1590" t="s">
        <v>637</v>
      </c>
      <c r="P21" s="608"/>
      <c r="AK21" s="1696">
        <v>34</v>
      </c>
    </row>
    <row customHeight="1" ht="48.29999999999999">
      <c r="A22" s="2119"/>
      <c r="B22" s="2118" t="s">
        <v>644</v>
      </c>
      <c r="C22" s="2118" t="s">
        <v>645</v>
      </c>
      <c r="D22" s="2117" t="s">
        <v>615</v>
      </c>
      <c r="E22" s="2121" t="s">
        <v>626</v>
      </c>
      <c r="F22" s="2121" t="s">
        <v>626</v>
      </c>
      <c r="H22" s="2086"/>
      <c r="I22" s="1729">
        <v>6</v>
      </c>
      <c r="J22" s="2087" t="s">
        <v>646</v>
      </c>
      <c r="K22" s="2083" t="s">
        <v>581</v>
      </c>
      <c r="L22" s="792"/>
      <c r="M22" s="622"/>
      <c r="N22" s="608"/>
      <c r="O22" s="1590" t="s">
        <v>647</v>
      </c>
      <c r="P22" s="608"/>
      <c r="AK22" s="1696">
        <v>46</v>
      </c>
    </row>
    <row customHeight="1" ht="19.95">
      <c r="A23" s="2119"/>
      <c r="B23" s="2118" t="s">
        <v>648</v>
      </c>
      <c r="C23" s="2118" t="s">
        <v>649</v>
      </c>
      <c r="D23" s="2117" t="s">
        <v>615</v>
      </c>
      <c r="E23" s="2121" t="s">
        <v>626</v>
      </c>
      <c r="F23" s="2121" t="s">
        <v>626</v>
      </c>
      <c r="H23" s="2086"/>
      <c r="I23" s="1729" t="s">
        <v>650</v>
      </c>
      <c r="J23" s="1589" t="s">
        <v>651</v>
      </c>
      <c r="K23" s="2083" t="s">
        <v>581</v>
      </c>
      <c r="L23" s="792"/>
      <c r="M23" s="622"/>
      <c r="N23" s="608"/>
      <c r="O23" s="1590" t="s">
        <v>637</v>
      </c>
      <c r="P23" s="608"/>
      <c r="AK23" s="1696">
        <v>19</v>
      </c>
    </row>
    <row customHeight="1" ht="19.95">
      <c r="A24" s="2119"/>
      <c r="B24" s="2118" t="s">
        <v>652</v>
      </c>
      <c r="C24" s="2118" t="s">
        <v>653</v>
      </c>
      <c r="D24" s="2117" t="s">
        <v>615</v>
      </c>
      <c r="E24" s="2121" t="s">
        <v>626</v>
      </c>
      <c r="F24" s="2121" t="s">
        <v>626</v>
      </c>
      <c r="H24" s="2086"/>
      <c r="I24" s="1729" t="s">
        <v>654</v>
      </c>
      <c r="J24" s="1589" t="s">
        <v>655</v>
      </c>
      <c r="K24" s="2083" t="s">
        <v>581</v>
      </c>
      <c r="L24" s="792"/>
      <c r="M24" s="622"/>
      <c r="N24" s="608"/>
      <c r="O24" s="1590"/>
      <c r="P24" s="608"/>
      <c r="AK24" s="1696">
        <v>19</v>
      </c>
    </row>
    <row customHeight="1" ht="24">
      <c r="A25" s="2119"/>
      <c r="B25" s="2118" t="s">
        <v>656</v>
      </c>
      <c r="C25" s="2118" t="s">
        <v>657</v>
      </c>
      <c r="D25" s="2117" t="s">
        <v>615</v>
      </c>
      <c r="E25" s="2121" t="s">
        <v>626</v>
      </c>
      <c r="F25" s="2121" t="s">
        <v>626</v>
      </c>
      <c r="H25" s="2086"/>
      <c r="I25" s="1729" t="s">
        <v>658</v>
      </c>
      <c r="J25" s="1589" t="s">
        <v>659</v>
      </c>
      <c r="K25" s="2083" t="s">
        <v>581</v>
      </c>
      <c r="L25" s="792"/>
      <c r="M25" s="622"/>
      <c r="N25" s="608"/>
      <c r="O25" s="1590"/>
      <c r="P25" s="608"/>
      <c r="AK25" s="1696">
        <v>23</v>
      </c>
    </row>
    <row customHeight="1" ht="24">
      <c r="A26" s="2119"/>
      <c r="B26" s="2118" t="s">
        <v>660</v>
      </c>
      <c r="C26" s="2118" t="s">
        <v>661</v>
      </c>
      <c r="D26" s="2117" t="s">
        <v>615</v>
      </c>
      <c r="E26" s="2121" t="s">
        <v>626</v>
      </c>
      <c r="F26" s="2121" t="s">
        <v>626</v>
      </c>
      <c r="H26" s="2086"/>
      <c r="I26" s="1729">
        <v>7</v>
      </c>
      <c r="J26" s="2087" t="s">
        <v>661</v>
      </c>
      <c r="K26" s="2083" t="s">
        <v>662</v>
      </c>
      <c r="L26" s="792"/>
      <c r="M26" s="622"/>
      <c r="N26" s="608"/>
      <c r="O26" s="1590"/>
      <c r="P26" s="608"/>
      <c r="AK26" s="1696">
        <v>23</v>
      </c>
    </row>
    <row customHeight="1" ht="24">
      <c r="A27" s="2119"/>
      <c r="B27" s="2118" t="s">
        <v>663</v>
      </c>
      <c r="C27" s="2118" t="s">
        <v>664</v>
      </c>
      <c r="D27" s="2117" t="s">
        <v>615</v>
      </c>
      <c r="E27" s="2121" t="s">
        <v>626</v>
      </c>
      <c r="F27" s="2121" t="s">
        <v>626</v>
      </c>
      <c r="H27" s="2086"/>
      <c r="I27" s="1729">
        <v>8</v>
      </c>
      <c r="J27" s="2087" t="s">
        <v>664</v>
      </c>
      <c r="K27" s="2083" t="s">
        <v>587</v>
      </c>
      <c r="L27" s="792"/>
      <c r="M27" s="622"/>
      <c r="N27" s="608"/>
      <c r="O27" s="1590"/>
      <c r="P27" s="608"/>
      <c r="AK27" s="1696">
        <v>23</v>
      </c>
    </row>
    <row customHeight="1" ht="35.699999999999996">
      <c r="A28" s="2119"/>
      <c r="B28" s="2118" t="s">
        <v>665</v>
      </c>
      <c r="C28" s="2118" t="s">
        <v>666</v>
      </c>
      <c r="D28" s="2117" t="s">
        <v>615</v>
      </c>
      <c r="E28" s="2121" t="s">
        <v>626</v>
      </c>
      <c r="F28" s="2121" t="s">
        <v>626</v>
      </c>
      <c r="H28" s="2086"/>
      <c r="I28" s="1740">
        <v>9</v>
      </c>
      <c r="J28" s="2087" t="s">
        <v>667</v>
      </c>
      <c r="K28" s="2083" t="s">
        <v>558</v>
      </c>
      <c r="L28" s="792"/>
      <c r="M28" s="622"/>
      <c r="N28" s="608"/>
      <c r="O28" s="1590"/>
      <c r="P28" s="608"/>
      <c r="AK28" s="1696">
        <v>34</v>
      </c>
    </row>
    <row customHeight="1" ht="35.699999999999996">
      <c r="A29" s="2119"/>
      <c r="B29" s="2118" t="s">
        <v>668</v>
      </c>
      <c r="C29" s="2118" t="s">
        <v>669</v>
      </c>
      <c r="D29" s="2117" t="s">
        <v>615</v>
      </c>
      <c r="E29" s="2121" t="s">
        <v>626</v>
      </c>
      <c r="F29" s="2121" t="s">
        <v>626</v>
      </c>
      <c r="H29" s="2086"/>
      <c r="I29" s="1740">
        <v>10</v>
      </c>
      <c r="J29" s="2087" t="s">
        <v>670</v>
      </c>
      <c r="K29" s="2083" t="s">
        <v>558</v>
      </c>
      <c r="L29" s="792"/>
      <c r="M29" s="622"/>
      <c r="N29" s="608"/>
      <c r="O29" s="1590"/>
      <c r="P29" s="608"/>
      <c r="AK29" s="1696">
        <v>34</v>
      </c>
    </row>
    <row customHeight="1" ht="24">
      <c r="A30" s="2119"/>
      <c r="B30" s="2118" t="s">
        <v>671</v>
      </c>
      <c r="C30" s="2118" t="s">
        <v>672</v>
      </c>
      <c r="D30" s="2117" t="s">
        <v>615</v>
      </c>
      <c r="E30" s="2121" t="s">
        <v>626</v>
      </c>
      <c r="F30" s="2121" t="s">
        <v>626</v>
      </c>
      <c r="H30" s="2086"/>
      <c r="I30" s="1740">
        <v>11</v>
      </c>
      <c r="J30" s="2087" t="s">
        <v>672</v>
      </c>
      <c r="K30" s="2083" t="s">
        <v>588</v>
      </c>
      <c r="L30" s="2134"/>
      <c r="M30" s="1686"/>
      <c r="N30" s="608"/>
      <c r="O30" s="1590"/>
      <c r="P30" s="608"/>
      <c r="AK30" s="1696">
        <v>23</v>
      </c>
    </row>
    <row customHeight="1" ht="24">
      <c r="A31" s="2119"/>
      <c r="B31" s="2118" t="s">
        <v>673</v>
      </c>
      <c r="C31" s="2118" t="s">
        <v>674</v>
      </c>
      <c r="D31" s="2117" t="s">
        <v>615</v>
      </c>
      <c r="E31" s="2121" t="s">
        <v>626</v>
      </c>
      <c r="F31" s="2121" t="s">
        <v>626</v>
      </c>
      <c r="H31" s="2086"/>
      <c r="I31" s="1740">
        <v>12</v>
      </c>
      <c r="J31" s="2087" t="s">
        <v>674</v>
      </c>
      <c r="K31" s="2083" t="s">
        <v>588</v>
      </c>
      <c r="L31" s="2134"/>
      <c r="M31" s="1686"/>
      <c r="N31" s="608"/>
      <c r="O31" s="1590"/>
      <c r="P31" s="608"/>
      <c r="AK31" s="1696">
        <v>23</v>
      </c>
    </row>
    <row customHeight="1" ht="48.29999999999999">
      <c r="A32" s="2119"/>
      <c r="B32" s="2118" t="s">
        <v>675</v>
      </c>
      <c r="C32" s="2118" t="s">
        <v>676</v>
      </c>
      <c r="D32" s="2117" t="s">
        <v>615</v>
      </c>
      <c r="E32" s="2121" t="s">
        <v>626</v>
      </c>
      <c r="F32" s="2121" t="s">
        <v>626</v>
      </c>
      <c r="H32" s="2086"/>
      <c r="I32" s="1740">
        <v>13</v>
      </c>
      <c r="J32" s="2087" t="s">
        <v>677</v>
      </c>
      <c r="K32" s="2083" t="s">
        <v>598</v>
      </c>
      <c r="L32" s="792"/>
      <c r="M32" s="622"/>
      <c r="N32" s="608"/>
      <c r="O32" s="1590" t="s">
        <v>637</v>
      </c>
      <c r="P32" s="608"/>
      <c r="AK32" s="1696">
        <v>46</v>
      </c>
    </row>
    <row s="4470" customFormat="1" customHeight="1" ht="48.29999999999999">
      <c r="A33" s="2119"/>
      <c r="B33" s="2118" t="s">
        <v>678</v>
      </c>
      <c r="C33" s="2118" t="s">
        <v>679</v>
      </c>
      <c r="D33" s="2117" t="s">
        <v>615</v>
      </c>
      <c r="E33" s="2121" t="s">
        <v>626</v>
      </c>
      <c r="F33" s="2121" t="s">
        <v>626</v>
      </c>
      <c r="G33" s="1701"/>
      <c r="H33" s="2086"/>
      <c r="I33" s="1740">
        <v>14</v>
      </c>
      <c r="J33" s="2099" t="s">
        <v>680</v>
      </c>
      <c r="K33" s="2088" t="s">
        <v>681</v>
      </c>
      <c r="L33" s="792"/>
      <c r="M33" s="622"/>
      <c r="N33" s="608"/>
      <c r="O33" s="1590" t="s">
        <v>637</v>
      </c>
      <c r="P33" s="608"/>
      <c r="Q33" s="1701"/>
      <c r="R33" s="1701"/>
      <c r="W33" s="1701"/>
      <c r="Z33" s="609"/>
      <c r="AF33" s="1697"/>
      <c r="AG33" s="1697"/>
      <c r="AH33" s="1697"/>
      <c r="AI33" s="1697"/>
      <c r="AJ33" s="1697"/>
      <c r="AK33" s="1431">
        <v>46</v>
      </c>
    </row>
    <row customHeight="1" ht="108">
      <c r="A34" s="2119"/>
      <c r="B34" s="2118" t="s">
        <v>682</v>
      </c>
      <c r="C34" s="2118" t="s">
        <v>683</v>
      </c>
      <c r="D34" s="2117" t="s">
        <v>625</v>
      </c>
      <c r="E34" s="2121" t="s">
        <v>626</v>
      </c>
      <c r="F34" s="2121" t="s">
        <v>626</v>
      </c>
      <c r="G34" s="1701" t="s">
        <v>586</v>
      </c>
      <c r="H34" s="2086"/>
      <c r="I34" s="2097">
        <v>15</v>
      </c>
      <c r="J34" s="2098" t="s">
        <v>684</v>
      </c>
      <c r="K34" s="2083" t="s">
        <v>304</v>
      </c>
      <c r="L34" s="450"/>
      <c r="M34" s="1229"/>
      <c r="N34" s="608"/>
      <c r="O34" s="1590" t="s">
        <v>629</v>
      </c>
      <c r="P34" s="608"/>
      <c r="AK34" s="1696">
        <v>103</v>
      </c>
    </row>
    <row s="3621"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21"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21"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21"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21"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21"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21"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21"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21"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21"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21"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21"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21"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21"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21"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21"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21"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21"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21"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21"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21"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21"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21"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21"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21"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21"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21"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21"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21"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21"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21"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21"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21"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21"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21"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21"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21"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21"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21"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21"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21"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21"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21"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21"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21"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21"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21"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21"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21"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21"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21"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21"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21"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21"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21"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21"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21"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21"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21"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21"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21"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21"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21"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21"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21"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21"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21"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21"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21"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21"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21"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21"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21"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21"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21"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21"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21"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21"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21"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21"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21"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21"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21"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21"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21"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21"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21"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21"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21"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21"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21"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21"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21"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21"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21"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21"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21"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21"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21"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21"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21"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21"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21"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21"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21"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21"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21"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21"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21"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21"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21"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21"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21"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21"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21"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21"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21"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21"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21"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21"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21"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21"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21"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21"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21"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21"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21"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21"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21"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21"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21"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21"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21"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21"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21"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21"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21"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21"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21"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21"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21"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21"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21"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21"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21"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21"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21"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21"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21"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21"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21"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21"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21"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21"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21"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81</v>
      </c>
      <c r="B204" s="1052" t="s">
        <v>149</v>
      </c>
      <c r="C204" s="1052" t="s">
        <v>149</v>
      </c>
      <c r="D204" s="1052" t="s">
        <v>149</v>
      </c>
      <c r="E204" s="1052" t="s">
        <v>149</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95828-5B38-E2C8-22B8-A90DDCA2683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1" width="10.57421875" hidden="1"/>
    <col min="5" max="5" style="5204" width="9.140625" hidden="1" customWidth="1"/>
    <col min="6" max="7" style="4470" width="9.140625" hidden="1" customWidth="1"/>
    <col min="8" max="8" style="4491" width="3.00390625" customWidth="1"/>
    <col min="9" max="9" style="4521" width="6.00390625" customWidth="1"/>
    <col min="10" max="10" style="4521" width="63.00390625" customWidth="1"/>
    <col min="11" max="11" style="4521" width="9.00390625" customWidth="1"/>
    <col min="12" max="12" style="4521" width="39.00390625" customWidth="1"/>
    <col min="13" max="13" style="4521" width="89.00390625" customWidth="1"/>
    <col min="14" max="14" style="4521" width="10.00390625" customWidth="1"/>
    <col min="15" max="16" style="4473" width="10.00390625" customWidth="1"/>
    <col min="17" max="22" style="4521" width="10.00390625" customWidth="1"/>
    <col min="23" max="23" style="4521" width="10.57421875" hidden="1"/>
  </cols>
  <sheetData>
    <row customHeight="1" ht="22.5" hidden="1">
      <c r="S1" s="320"/>
      <c r="T1" s="320"/>
      <c r="V1" s="320"/>
      <c r="W1" s="1696" t="s">
        <v>14</v>
      </c>
    </row>
    <row customHeight="1" ht="22.5" hidden="1">
      <c r="B2" s="2118" t="s">
        <v>685</v>
      </c>
      <c r="C2" s="2118" t="s">
        <v>686</v>
      </c>
      <c r="D2" s="2117" t="s">
        <v>625</v>
      </c>
      <c r="E2" s="2123">
        <f>I2-3</f>
        <v>-3</v>
      </c>
      <c r="F2" s="2123">
        <f>J2</f>
        <v>0</v>
      </c>
      <c r="H2" s="1795" t="s">
        <v>687</v>
      </c>
      <c r="I2" s="2089"/>
      <c r="J2" s="1747"/>
      <c r="K2" s="2083" t="s">
        <v>304</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688</v>
      </c>
      <c r="J5" s="2313"/>
      <c r="K5" s="2313"/>
      <c r="L5" s="2313"/>
      <c r="M5" s="331"/>
      <c r="W5" s="1696">
        <v>48</v>
      </c>
    </row>
    <row customHeight="1" ht="18">
      <c r="H6" s="441"/>
      <c r="I6" s="2314" t="str">
        <f>IF(org=0,"Не определено",org)</f>
        <v>МУП "ЖКХ Миллеровского района"</v>
      </c>
      <c r="J6" s="2314"/>
      <c r="K6" s="2314"/>
      <c r="L6" s="2314"/>
      <c r="M6" s="331"/>
      <c r="W6" s="1696">
        <v>17</v>
      </c>
    </row>
    <row customHeight="1" ht="14.699999999999998">
      <c r="H7" s="441"/>
      <c r="I7" s="522"/>
      <c r="J7" s="528"/>
      <c r="K7" s="528"/>
      <c r="L7" s="817"/>
      <c r="M7" s="258"/>
      <c r="W7" s="1696">
        <v>14</v>
      </c>
    </row>
    <row customHeight="1" ht="14.699999999999998">
      <c r="H8" s="441"/>
      <c r="I8" s="2451" t="s">
        <v>298</v>
      </c>
      <c r="J8" s="2452"/>
      <c r="K8" s="2452"/>
      <c r="L8" s="2453"/>
      <c r="M8" s="2454" t="s">
        <v>299</v>
      </c>
      <c r="W8" s="1696">
        <v>14</v>
      </c>
    </row>
    <row customHeight="1" ht="35.699999999999996">
      <c r="E9" s="2116" t="s">
        <v>616</v>
      </c>
      <c r="F9" s="2116" t="s">
        <v>622</v>
      </c>
      <c r="H9" s="441"/>
      <c r="I9" s="2090" t="s">
        <v>87</v>
      </c>
      <c r="J9" s="2091" t="s">
        <v>300</v>
      </c>
      <c r="K9" s="2129" t="s">
        <v>564</v>
      </c>
      <c r="L9" s="2130" t="s">
        <v>301</v>
      </c>
      <c r="M9" s="2454"/>
      <c r="W9" s="1696">
        <v>34</v>
      </c>
    </row>
    <row customHeight="1" ht="35.699999999999996">
      <c r="B10" s="2118" t="s">
        <v>689</v>
      </c>
      <c r="C10" s="2118" t="s">
        <v>690</v>
      </c>
      <c r="D10" s="2117" t="s">
        <v>625</v>
      </c>
      <c r="E10" s="2121" t="s">
        <v>626</v>
      </c>
      <c r="F10" s="2121" t="s">
        <v>626</v>
      </c>
      <c r="H10" s="441"/>
      <c r="I10" s="2089" t="s">
        <v>108</v>
      </c>
      <c r="J10" s="1951" t="s">
        <v>691</v>
      </c>
      <c r="K10" s="2083" t="s">
        <v>304</v>
      </c>
      <c r="L10" s="883"/>
      <c r="M10" s="362" t="s">
        <v>692</v>
      </c>
      <c r="W10" s="1696">
        <v>34</v>
      </c>
    </row>
    <row customHeight="1" ht="50.25">
      <c r="B11" s="2118" t="s">
        <v>693</v>
      </c>
      <c r="C11" s="2118" t="s">
        <v>694</v>
      </c>
      <c r="D11" s="2117" t="s">
        <v>625</v>
      </c>
      <c r="E11" s="2121" t="s">
        <v>626</v>
      </c>
      <c r="F11" s="2121" t="s">
        <v>626</v>
      </c>
      <c r="H11" s="441"/>
      <c r="I11" s="2089" t="s">
        <v>109</v>
      </c>
      <c r="J11" s="1951" t="s">
        <v>695</v>
      </c>
      <c r="K11" s="2083" t="s">
        <v>304</v>
      </c>
      <c r="L11" s="883"/>
      <c r="M11" s="362" t="s">
        <v>692</v>
      </c>
      <c r="W11" s="1696">
        <v>48</v>
      </c>
    </row>
    <row customHeight="1" ht="48.29999999999999">
      <c r="B12" s="2118" t="s">
        <v>696</v>
      </c>
      <c r="C12" s="2118" t="s">
        <v>697</v>
      </c>
      <c r="D12" s="2117" t="s">
        <v>625</v>
      </c>
      <c r="E12" s="2121" t="s">
        <v>626</v>
      </c>
      <c r="F12" s="2121" t="s">
        <v>626</v>
      </c>
      <c r="H12" s="1753"/>
      <c r="I12" s="2089" t="s">
        <v>89</v>
      </c>
      <c r="J12" s="2096" t="s">
        <v>698</v>
      </c>
      <c r="K12" s="2083" t="s">
        <v>304</v>
      </c>
      <c r="L12" s="883"/>
      <c r="M12" s="362" t="s">
        <v>699</v>
      </c>
      <c r="N12" s="1689"/>
      <c r="P12" s="1696"/>
      <c r="W12" s="1696">
        <v>46</v>
      </c>
    </row>
    <row customHeight="1" ht="14.699999999999998">
      <c r="E13" s="408"/>
      <c r="H13" s="441"/>
      <c r="I13" s="412"/>
      <c r="J13" s="716" t="s">
        <v>700</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81</v>
      </c>
      <c r="B16" s="1696">
        <v>9</v>
      </c>
      <c r="C16" s="1696">
        <v>9</v>
      </c>
      <c r="D16" s="1696">
        <v>9</v>
      </c>
      <c r="E16" s="2095" t="s">
        <v>148</v>
      </c>
      <c r="F16" s="2120" t="s">
        <v>148</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ACFF8-9BE7-D338-2CB8-B088018EAA9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6.00390625" customWidth="1"/>
    <col min="7" max="7" style="4521" width="10.00390625" customWidth="1"/>
    <col min="8" max="8" style="4521" width="40.7109375" hidden="1" customWidth="1"/>
    <col min="9" max="9" style="4521" width="40.0039062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10.421875" hidden="1" customWidth="1"/>
  </cols>
  <sheetData>
    <row s="4470" customFormat="1" customHeight="1" ht="22.5" hidden="1">
      <c r="A1" s="1052"/>
      <c r="C1" s="1701"/>
      <c r="D1" s="602"/>
      <c r="H1" s="1225">
        <v>4</v>
      </c>
      <c r="I1" s="1225">
        <v>4</v>
      </c>
      <c r="L1" s="1701"/>
      <c r="M1" s="1701"/>
      <c r="R1" s="1701"/>
      <c r="AF1" s="1225" t="s">
        <v>14</v>
      </c>
    </row>
    <row s="4470" customFormat="1" customHeight="1" ht="22.5" hidden="1">
      <c r="A2" s="1052"/>
      <c r="C2" s="1701"/>
      <c r="D2" s="603"/>
      <c r="E2" s="1702"/>
      <c r="F2" s="605"/>
      <c r="G2" s="1704" t="s">
        <v>550</v>
      </c>
      <c r="H2" s="606"/>
      <c r="I2" s="606"/>
      <c r="J2" s="607" t="s">
        <v>701</v>
      </c>
      <c r="K2" s="608"/>
      <c r="L2" s="1701"/>
      <c r="M2" s="1701"/>
      <c r="R2" s="1701"/>
      <c r="U2" s="609"/>
      <c r="AA2" s="1697"/>
      <c r="AB2" s="1697"/>
      <c r="AC2" s="1697"/>
      <c r="AD2" s="1697"/>
      <c r="AE2" s="1697"/>
      <c r="AF2" s="1225">
        <v>0</v>
      </c>
    </row>
    <row customHeight="1" ht="11.25" hidden="1">
      <c r="AF3" s="1696">
        <v>0</v>
      </c>
    </row>
    <row s="4765"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702</v>
      </c>
      <c r="F6" s="2372"/>
      <c r="G6" s="2372"/>
      <c r="H6" s="2372"/>
      <c r="I6" s="2372"/>
      <c r="J6" s="621"/>
      <c r="AF6" s="1696">
        <v>30</v>
      </c>
    </row>
    <row customHeight="1" ht="11.549999999999999">
      <c r="E7" s="2314" t="str">
        <f>IF(org=0,"Не определено",org)</f>
        <v>МУП "ЖКХ Миллеровского района"</v>
      </c>
      <c r="F7" s="2314"/>
      <c r="G7" s="2314"/>
      <c r="H7" s="2314"/>
      <c r="I7" s="2314"/>
      <c r="AF7" s="1696">
        <v>11</v>
      </c>
    </row>
    <row customHeight="1" ht="11.549999999999999">
      <c r="E8" s="1200"/>
      <c r="F8" s="1200"/>
      <c r="G8" s="1200"/>
      <c r="H8" s="1200"/>
      <c r="I8" s="1200"/>
      <c r="AF8" s="1696">
        <v>11</v>
      </c>
    </row>
    <row s="4030" customFormat="1" customHeight="1" ht="4.2">
      <c r="A9" s="1232"/>
      <c r="D9" s="1707"/>
      <c r="H9" s="954"/>
      <c r="I9" s="954" t="s">
        <v>116</v>
      </c>
      <c r="AF9" s="1701">
        <v>4</v>
      </c>
    </row>
    <row customHeight="1" ht="11.549999999999999">
      <c r="E10" s="776"/>
      <c r="F10" s="2432" t="s">
        <v>104</v>
      </c>
      <c r="G10" s="2433"/>
      <c r="H10" s="1617" t="str">
        <f>IF(H9="","",INDEX(DIFFERENTIATION_UNMERGE_VD,MATCH(H9,DIFFERENTIATION_ID_DIFF,0)))</f>
        <v/>
      </c>
      <c r="I10" s="1617" t="str">
        <f>IF(I9="","",INDEX(DIFFERENTIATION_UNMERGE_VD,MATCH(I9,DIFFERENTIATION_ID_DIFF,0)))</f>
        <v>Холодное водоснабжение. Питьевая вода</v>
      </c>
      <c r="J10" s="2192"/>
      <c r="AF10" s="1696">
        <v>11</v>
      </c>
    </row>
    <row customHeight="1" ht="11.549999999999999">
      <c r="E11" s="776"/>
      <c r="F11" s="2432" t="s">
        <v>562</v>
      </c>
      <c r="G11" s="2433"/>
      <c r="H11" s="1617" t="str">
        <f>IF(H9="","",INDEX(DIFFERENTIATION_UNMERGE_AREA,MATCH(H9,DIFFERENTIATION_ID_DIFF,0)))</f>
        <v/>
      </c>
      <c r="I11" s="1617" t="str">
        <f>IF(I9="","",INDEX(DIFFERENTIATION_UNMERGE_AREA,MATCH(I9,DIFFERENTIATION_ID_DIFF,0)))</f>
        <v>без дифференциации</v>
      </c>
      <c r="J11" s="2192"/>
      <c r="AF11" s="1696">
        <v>11</v>
      </c>
    </row>
    <row customHeight="1" ht="1.05">
      <c r="E12" s="1727"/>
      <c r="F12" s="2455" t="s">
        <v>563</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298</v>
      </c>
      <c r="F13" s="2435"/>
      <c r="G13" s="2435"/>
      <c r="H13" s="1616"/>
      <c r="I13" s="1616"/>
      <c r="J13" s="2192"/>
      <c r="AF13" s="1696">
        <v>11</v>
      </c>
    </row>
    <row customHeight="1" ht="24">
      <c r="E14" s="1704" t="s">
        <v>87</v>
      </c>
      <c r="F14" s="1699" t="s">
        <v>300</v>
      </c>
      <c r="G14" s="1699" t="s">
        <v>564</v>
      </c>
      <c r="H14" s="1699" t="s">
        <v>301</v>
      </c>
      <c r="I14" s="1699" t="s">
        <v>301</v>
      </c>
      <c r="J14" s="2192"/>
      <c r="AF14" s="1696">
        <v>23</v>
      </c>
    </row>
    <row customHeight="1" ht="19.95">
      <c r="D15" s="1703"/>
      <c r="E15" s="1695" t="s">
        <v>108</v>
      </c>
      <c r="F15" s="772" t="s">
        <v>703</v>
      </c>
      <c r="G15" s="1711" t="s">
        <v>550</v>
      </c>
      <c r="H15" s="622"/>
      <c r="I15" s="622"/>
      <c r="J15" s="354" t="s">
        <v>704</v>
      </c>
      <c r="K15" s="608" t="s">
        <v>628</v>
      </c>
      <c r="AF15" s="1696">
        <v>19</v>
      </c>
    </row>
    <row customHeight="1" ht="35.699999999999996">
      <c r="D16" s="1703"/>
      <c r="E16" s="1695" t="s">
        <v>109</v>
      </c>
      <c r="F16" s="772" t="s">
        <v>705</v>
      </c>
      <c r="G16" s="1711" t="s">
        <v>550</v>
      </c>
      <c r="H16" s="623">
        <f>SUM(H17,H20:H32)</f>
        <v>0</v>
      </c>
      <c r="I16" s="623">
        <f>SUM(I17,I20,I23,I26,I29:I32)</f>
        <v>0</v>
      </c>
      <c r="J16" s="354" t="s">
        <v>706</v>
      </c>
      <c r="K16" s="608" t="s">
        <v>628</v>
      </c>
      <c r="AF16" s="1696">
        <v>34</v>
      </c>
    </row>
    <row customHeight="1" ht="19.95">
      <c r="D17" s="1703"/>
      <c r="E17" s="1729" t="s">
        <v>707</v>
      </c>
      <c r="F17" s="1019" t="s">
        <v>708</v>
      </c>
      <c r="G17" s="1708" t="s">
        <v>550</v>
      </c>
      <c r="H17" s="622"/>
      <c r="I17" s="622"/>
      <c r="J17" s="354" t="s">
        <v>709</v>
      </c>
      <c r="K17" s="608"/>
      <c r="AF17" s="1696">
        <v>19</v>
      </c>
    </row>
    <row customHeight="1" ht="24">
      <c r="D18" s="1703"/>
      <c r="E18" s="1729" t="s">
        <v>710</v>
      </c>
      <c r="F18" s="1715" t="s">
        <v>711</v>
      </c>
      <c r="G18" s="1708" t="s">
        <v>550</v>
      </c>
      <c r="H18" s="622"/>
      <c r="I18" s="622"/>
      <c r="J18" s="354" t="s">
        <v>712</v>
      </c>
      <c r="K18" s="608"/>
      <c r="AF18" s="1696">
        <v>23</v>
      </c>
    </row>
    <row customHeight="1" ht="35.699999999999996">
      <c r="D19" s="1703"/>
      <c r="E19" s="1729" t="s">
        <v>713</v>
      </c>
      <c r="F19" s="1715" t="s">
        <v>714</v>
      </c>
      <c r="G19" s="1708" t="s">
        <v>550</v>
      </c>
      <c r="H19" s="622"/>
      <c r="I19" s="622"/>
      <c r="J19" s="354"/>
      <c r="K19" s="608"/>
      <c r="AF19" s="1696">
        <v>34</v>
      </c>
    </row>
    <row customHeight="1" ht="19.95">
      <c r="D20" s="1703"/>
      <c r="E20" s="1729" t="s">
        <v>305</v>
      </c>
      <c r="F20" s="1019" t="s">
        <v>715</v>
      </c>
      <c r="G20" s="1708" t="s">
        <v>550</v>
      </c>
      <c r="H20" s="622"/>
      <c r="I20" s="622"/>
      <c r="J20" s="354" t="s">
        <v>716</v>
      </c>
      <c r="K20" s="608"/>
      <c r="AF20" s="1696">
        <v>19</v>
      </c>
    </row>
    <row customHeight="1" ht="19.95">
      <c r="D21" s="1703"/>
      <c r="E21" s="1729" t="s">
        <v>717</v>
      </c>
      <c r="F21" s="1715" t="s">
        <v>718</v>
      </c>
      <c r="G21" s="1708" t="s">
        <v>550</v>
      </c>
      <c r="H21" s="622"/>
      <c r="I21" s="622"/>
      <c r="J21" s="354"/>
      <c r="K21" s="608"/>
      <c r="AF21" s="1696">
        <v>19</v>
      </c>
    </row>
    <row customHeight="1" ht="19.95">
      <c r="D22" s="1703"/>
      <c r="E22" s="1729" t="s">
        <v>719</v>
      </c>
      <c r="F22" s="1715" t="s">
        <v>720</v>
      </c>
      <c r="G22" s="1708" t="s">
        <v>550</v>
      </c>
      <c r="H22" s="622"/>
      <c r="I22" s="622"/>
      <c r="J22" s="354"/>
      <c r="K22" s="608"/>
      <c r="AF22" s="1696">
        <v>19</v>
      </c>
    </row>
    <row customHeight="1" ht="24">
      <c r="D23" s="1703"/>
      <c r="E23" s="1729" t="s">
        <v>308</v>
      </c>
      <c r="F23" s="1019" t="s">
        <v>721</v>
      </c>
      <c r="G23" s="1708" t="s">
        <v>550</v>
      </c>
      <c r="H23" s="622"/>
      <c r="I23" s="622"/>
      <c r="J23" s="354" t="s">
        <v>722</v>
      </c>
      <c r="K23" s="608"/>
      <c r="AF23" s="1696">
        <v>23</v>
      </c>
    </row>
    <row customHeight="1" ht="19.95">
      <c r="D24" s="1703"/>
      <c r="E24" s="1729" t="s">
        <v>723</v>
      </c>
      <c r="F24" s="1715" t="s">
        <v>724</v>
      </c>
      <c r="G24" s="1708" t="s">
        <v>550</v>
      </c>
      <c r="H24" s="622"/>
      <c r="I24" s="622"/>
      <c r="J24" s="354"/>
      <c r="K24" s="608"/>
      <c r="AF24" s="1696">
        <v>19</v>
      </c>
    </row>
    <row customHeight="1" ht="35.699999999999996">
      <c r="D25" s="1703"/>
      <c r="E25" s="1729" t="s">
        <v>725</v>
      </c>
      <c r="F25" s="1715" t="s">
        <v>726</v>
      </c>
      <c r="G25" s="1708" t="s">
        <v>550</v>
      </c>
      <c r="H25" s="622"/>
      <c r="I25" s="622"/>
      <c r="J25" s="354"/>
      <c r="K25" s="608"/>
      <c r="AF25" s="1696">
        <v>34</v>
      </c>
    </row>
    <row customHeight="1" ht="24">
      <c r="D26" s="1703"/>
      <c r="E26" s="1729" t="s">
        <v>727</v>
      </c>
      <c r="F26" s="1019" t="s">
        <v>728</v>
      </c>
      <c r="G26" s="1708" t="s">
        <v>550</v>
      </c>
      <c r="H26" s="622"/>
      <c r="I26" s="622"/>
      <c r="J26" s="354" t="s">
        <v>729</v>
      </c>
      <c r="K26" s="608"/>
      <c r="AF26" s="1696">
        <v>23</v>
      </c>
    </row>
    <row customHeight="1" ht="19.95">
      <c r="D27" s="1703"/>
      <c r="E27" s="1740" t="s">
        <v>730</v>
      </c>
      <c r="F27" s="1715" t="s">
        <v>731</v>
      </c>
      <c r="G27" s="1719" t="s">
        <v>550</v>
      </c>
      <c r="H27" s="1741"/>
      <c r="I27" s="1741"/>
      <c r="J27" s="354"/>
      <c r="K27" s="608"/>
      <c r="AF27" s="1696">
        <v>19</v>
      </c>
    </row>
    <row customHeight="1" ht="19.95">
      <c r="D28" s="1703"/>
      <c r="E28" s="1740" t="s">
        <v>732</v>
      </c>
      <c r="F28" s="1715" t="s">
        <v>733</v>
      </c>
      <c r="G28" s="1719" t="s">
        <v>550</v>
      </c>
      <c r="H28" s="1741"/>
      <c r="I28" s="1741"/>
      <c r="J28" s="354"/>
      <c r="K28" s="608"/>
      <c r="AF28" s="1696">
        <v>19</v>
      </c>
    </row>
    <row customHeight="1" ht="19.95">
      <c r="D29" s="1703"/>
      <c r="E29" s="1740" t="s">
        <v>734</v>
      </c>
      <c r="F29" s="1019" t="s">
        <v>735</v>
      </c>
      <c r="G29" s="1719" t="s">
        <v>550</v>
      </c>
      <c r="H29" s="1741"/>
      <c r="I29" s="1741"/>
      <c r="J29" s="354"/>
      <c r="K29" s="608"/>
      <c r="AF29" s="1696">
        <v>19</v>
      </c>
    </row>
    <row customHeight="1" ht="19.95">
      <c r="D30" s="1703"/>
      <c r="E30" s="1740" t="s">
        <v>736</v>
      </c>
      <c r="F30" s="1019" t="s">
        <v>737</v>
      </c>
      <c r="G30" s="1719" t="s">
        <v>550</v>
      </c>
      <c r="H30" s="1741"/>
      <c r="I30" s="1741"/>
      <c r="J30" s="354"/>
      <c r="K30" s="608"/>
      <c r="AF30" s="1696">
        <v>19</v>
      </c>
    </row>
    <row customHeight="1" ht="19.95">
      <c r="D31" s="1703"/>
      <c r="E31" s="1740" t="s">
        <v>738</v>
      </c>
      <c r="F31" s="1019" t="s">
        <v>739</v>
      </c>
      <c r="G31" s="1719" t="s">
        <v>550</v>
      </c>
      <c r="H31" s="1741"/>
      <c r="I31" s="1741"/>
      <c r="J31" s="354"/>
      <c r="K31" s="608"/>
      <c r="AF31" s="1696">
        <v>19</v>
      </c>
    </row>
    <row s="4470" customFormat="1" customHeight="1" ht="35.699999999999996">
      <c r="A32" s="1052"/>
      <c r="C32" s="1701"/>
      <c r="D32" s="1703"/>
      <c r="E32" s="1740" t="s">
        <v>740</v>
      </c>
      <c r="F32" s="1019" t="s">
        <v>741</v>
      </c>
      <c r="G32" s="1709" t="s">
        <v>550</v>
      </c>
      <c r="H32" s="644">
        <f>SUM(H33:H34)</f>
        <v>0</v>
      </c>
      <c r="I32" s="644">
        <f>SUM(I33:I34)</f>
        <v>0</v>
      </c>
      <c r="J32" s="354" t="s">
        <v>742</v>
      </c>
      <c r="K32" s="608"/>
      <c r="L32" s="1701"/>
      <c r="M32" s="1701"/>
      <c r="R32" s="1701"/>
      <c r="U32" s="609"/>
      <c r="AA32" s="1697"/>
      <c r="AB32" s="1697"/>
      <c r="AC32" s="1697"/>
      <c r="AD32" s="1697"/>
      <c r="AE32" s="1697"/>
      <c r="AF32" s="1225">
        <v>34</v>
      </c>
    </row>
    <row s="4030" customFormat="1" customHeight="1" ht="1.05">
      <c r="A33" s="1232"/>
      <c r="D33" s="613"/>
      <c r="E33" s="867" t="str">
        <f>E32&amp;".0"</f>
        <v>2.8.0</v>
      </c>
      <c r="F33" s="1056"/>
      <c r="G33" s="616"/>
      <c r="H33" s="1057"/>
      <c r="I33" s="1057"/>
      <c r="J33" s="1058"/>
      <c r="AF33" s="1701">
        <v>1</v>
      </c>
    </row>
    <row s="4470" customFormat="1" customHeight="1" ht="19.95">
      <c r="A34" s="1052"/>
      <c r="C34" s="1701"/>
      <c r="D34" s="1698"/>
      <c r="E34" s="635"/>
      <c r="F34" s="1731" t="s">
        <v>575</v>
      </c>
      <c r="G34" s="637"/>
      <c r="H34" s="638"/>
      <c r="I34" s="638"/>
      <c r="J34" s="366" t="s">
        <v>743</v>
      </c>
      <c r="K34" s="608"/>
      <c r="L34" s="1701"/>
      <c r="M34" s="1701"/>
      <c r="R34" s="1701"/>
      <c r="U34" s="609"/>
      <c r="AA34" s="1697"/>
      <c r="AB34" s="1697"/>
      <c r="AC34" s="1697"/>
      <c r="AD34" s="1697"/>
      <c r="AE34" s="1697"/>
      <c r="AF34" s="1225">
        <v>19</v>
      </c>
    </row>
    <row customHeight="1" ht="60">
      <c r="D35" s="1703"/>
      <c r="E35" s="1740" t="s">
        <v>744</v>
      </c>
      <c r="F35" s="1019" t="s">
        <v>745</v>
      </c>
      <c r="G35" s="1719" t="s">
        <v>550</v>
      </c>
      <c r="H35" s="1741"/>
      <c r="I35" s="1741"/>
      <c r="J35" s="354" t="s">
        <v>746</v>
      </c>
      <c r="K35" s="608"/>
      <c r="AF35" s="1696">
        <v>57</v>
      </c>
    </row>
    <row s="4470" customFormat="1" customHeight="1" ht="24">
      <c r="A36" s="1054" t="s">
        <v>576</v>
      </c>
      <c r="C36" s="1701"/>
      <c r="D36" s="1703"/>
      <c r="E36" s="1729" t="s">
        <v>89</v>
      </c>
      <c r="F36" s="772" t="s">
        <v>747</v>
      </c>
      <c r="G36" s="1708" t="s">
        <v>550</v>
      </c>
      <c r="H36" s="622"/>
      <c r="I36" s="622"/>
      <c r="J36" s="354" t="s">
        <v>748</v>
      </c>
      <c r="K36" s="608"/>
      <c r="L36" s="1701"/>
      <c r="M36" s="1701"/>
      <c r="R36" s="1701"/>
      <c r="U36" s="609"/>
      <c r="AA36" s="1697"/>
      <c r="AB36" s="1697"/>
      <c r="AC36" s="1697"/>
      <c r="AD36" s="1697"/>
      <c r="AE36" s="1697"/>
      <c r="AF36" s="1225">
        <v>23</v>
      </c>
    </row>
    <row s="4470" customFormat="1" customHeight="1" ht="35.699999999999996">
      <c r="A37" s="1054"/>
      <c r="C37" s="1701"/>
      <c r="D37" s="1703"/>
      <c r="E37" s="1729" t="s">
        <v>322</v>
      </c>
      <c r="F37" s="1019" t="s">
        <v>749</v>
      </c>
      <c r="G37" s="1719"/>
      <c r="H37" s="622"/>
      <c r="I37" s="622"/>
      <c r="J37" s="354"/>
      <c r="K37" s="608"/>
      <c r="L37" s="1701"/>
      <c r="M37" s="1701"/>
      <c r="R37" s="1701"/>
      <c r="U37" s="609"/>
      <c r="AA37" s="1697"/>
      <c r="AB37" s="1697"/>
      <c r="AC37" s="1697"/>
      <c r="AD37" s="1697"/>
      <c r="AE37" s="1697"/>
      <c r="AF37" s="1225">
        <v>34</v>
      </c>
    </row>
    <row s="4470" customFormat="1" customHeight="1" ht="19.95">
      <c r="A38" s="1052"/>
      <c r="C38" s="1701"/>
      <c r="D38" s="640"/>
      <c r="E38" s="1729" t="s">
        <v>90</v>
      </c>
      <c r="F38" s="772" t="s">
        <v>750</v>
      </c>
      <c r="G38" s="1708" t="s">
        <v>550</v>
      </c>
      <c r="H38" s="622"/>
      <c r="I38" s="622"/>
      <c r="J38" s="354" t="s">
        <v>751</v>
      </c>
      <c r="K38" s="608"/>
      <c r="L38" s="1701"/>
      <c r="M38" s="1701"/>
      <c r="R38" s="1701"/>
      <c r="U38" s="609"/>
      <c r="AA38" s="1697"/>
      <c r="AB38" s="1697"/>
      <c r="AC38" s="1697"/>
      <c r="AD38" s="1697"/>
      <c r="AE38" s="1697"/>
      <c r="AF38" s="1225">
        <v>19</v>
      </c>
    </row>
    <row s="4470" customFormat="1" customHeight="1" ht="24">
      <c r="A39" s="1052"/>
      <c r="C39" s="1701"/>
      <c r="D39" s="640"/>
      <c r="E39" s="1729" t="s">
        <v>752</v>
      </c>
      <c r="F39" s="1019" t="s">
        <v>753</v>
      </c>
      <c r="G39" s="1719" t="s">
        <v>550</v>
      </c>
      <c r="H39" s="622"/>
      <c r="I39" s="622"/>
      <c r="J39" s="354" t="s">
        <v>754</v>
      </c>
      <c r="K39" s="608"/>
      <c r="L39" s="1701"/>
      <c r="M39" s="1701"/>
      <c r="R39" s="1701"/>
      <c r="U39" s="609"/>
      <c r="AA39" s="1697"/>
      <c r="AB39" s="1697"/>
      <c r="AC39" s="1697"/>
      <c r="AD39" s="1697"/>
      <c r="AE39" s="1697"/>
      <c r="AF39" s="1225">
        <v>23</v>
      </c>
    </row>
    <row s="4470" customFormat="1" customHeight="1" ht="24">
      <c r="A40" s="1052"/>
      <c r="C40" s="1701"/>
      <c r="D40" s="1703"/>
      <c r="E40" s="1729" t="s">
        <v>755</v>
      </c>
      <c r="F40" s="1715" t="s">
        <v>756</v>
      </c>
      <c r="G40" s="1708" t="s">
        <v>550</v>
      </c>
      <c r="H40" s="622"/>
      <c r="I40" s="622"/>
      <c r="J40" s="354" t="s">
        <v>757</v>
      </c>
      <c r="K40" s="608"/>
      <c r="L40" s="1701"/>
      <c r="M40" s="1701"/>
      <c r="R40" s="1701"/>
      <c r="U40" s="609"/>
      <c r="AA40" s="1697"/>
      <c r="AB40" s="1697"/>
      <c r="AC40" s="1697"/>
      <c r="AD40" s="1697"/>
      <c r="AE40" s="1697"/>
      <c r="AF40" s="1225">
        <v>23</v>
      </c>
    </row>
    <row s="4470" customFormat="1" customHeight="1" ht="24">
      <c r="A41" s="1052"/>
      <c r="C41" s="1701"/>
      <c r="D41" s="1703"/>
      <c r="E41" s="1729" t="s">
        <v>758</v>
      </c>
      <c r="F41" s="1715" t="s">
        <v>759</v>
      </c>
      <c r="G41" s="1708" t="s">
        <v>550</v>
      </c>
      <c r="H41" s="622"/>
      <c r="I41" s="622"/>
      <c r="J41" s="354" t="s">
        <v>760</v>
      </c>
      <c r="K41" s="608"/>
      <c r="L41" s="1701"/>
      <c r="M41" s="1701"/>
      <c r="R41" s="1701"/>
      <c r="U41" s="609"/>
      <c r="AA41" s="1697"/>
      <c r="AB41" s="1697"/>
      <c r="AC41" s="1697"/>
      <c r="AD41" s="1697"/>
      <c r="AE41" s="1697"/>
      <c r="AF41" s="1225">
        <v>23</v>
      </c>
    </row>
    <row s="4470" customFormat="1" customHeight="1" ht="24">
      <c r="A42" s="1052"/>
      <c r="C42" s="1701"/>
      <c r="D42" s="1703"/>
      <c r="E42" s="1729" t="s">
        <v>761</v>
      </c>
      <c r="F42" s="1715" t="s">
        <v>762</v>
      </c>
      <c r="G42" s="1708" t="s">
        <v>550</v>
      </c>
      <c r="H42" s="622"/>
      <c r="I42" s="622"/>
      <c r="J42" s="354" t="s">
        <v>763</v>
      </c>
      <c r="K42" s="608"/>
      <c r="L42" s="1701"/>
      <c r="M42" s="1701"/>
      <c r="R42" s="1701"/>
      <c r="U42" s="609"/>
      <c r="AA42" s="1697"/>
      <c r="AB42" s="1697"/>
      <c r="AC42" s="1697"/>
      <c r="AD42" s="1697"/>
      <c r="AE42" s="1697"/>
      <c r="AF42" s="1225">
        <v>23</v>
      </c>
    </row>
    <row s="4470" customFormat="1" customHeight="1" ht="35.699999999999996">
      <c r="A43" s="1052"/>
      <c r="C43" s="1701" t="s">
        <v>586</v>
      </c>
      <c r="D43" s="1703"/>
      <c r="E43" s="1729" t="s">
        <v>110</v>
      </c>
      <c r="F43" s="772" t="s">
        <v>627</v>
      </c>
      <c r="G43" s="1711" t="s">
        <v>764</v>
      </c>
      <c r="H43" s="466"/>
      <c r="I43" s="466"/>
      <c r="J43" s="354" t="s">
        <v>765</v>
      </c>
      <c r="K43" s="608"/>
      <c r="L43" s="1701"/>
      <c r="M43" s="1701"/>
      <c r="R43" s="1701"/>
      <c r="U43" s="609"/>
      <c r="AA43" s="1697"/>
      <c r="AB43" s="1697"/>
      <c r="AC43" s="1697"/>
      <c r="AD43" s="1697"/>
      <c r="AE43" s="1697"/>
      <c r="AF43" s="1225">
        <v>34</v>
      </c>
    </row>
    <row s="4470" customFormat="1" customHeight="1" ht="35.699999999999996">
      <c r="A44" s="1052"/>
      <c r="C44" s="1701"/>
      <c r="D44" s="1703"/>
      <c r="E44" s="1729" t="s">
        <v>91</v>
      </c>
      <c r="F44" s="772" t="s">
        <v>766</v>
      </c>
      <c r="G44" s="1708" t="s">
        <v>767</v>
      </c>
      <c r="H44" s="610"/>
      <c r="I44" s="610"/>
      <c r="J44" s="354" t="s">
        <v>768</v>
      </c>
      <c r="K44" s="608"/>
      <c r="L44" s="1701"/>
      <c r="M44" s="1701"/>
      <c r="R44" s="1701"/>
      <c r="U44" s="609"/>
      <c r="AA44" s="1697"/>
      <c r="AB44" s="1697"/>
      <c r="AC44" s="1697"/>
      <c r="AD44" s="1697"/>
      <c r="AE44" s="1697"/>
      <c r="AF44" s="1225">
        <v>34</v>
      </c>
    </row>
    <row s="4470" customFormat="1" customHeight="1" ht="24">
      <c r="A45" s="1052"/>
      <c r="C45" s="1701"/>
      <c r="D45" s="1703"/>
      <c r="E45" s="1729" t="s">
        <v>92</v>
      </c>
      <c r="F45" s="772" t="s">
        <v>769</v>
      </c>
      <c r="G45" s="1719" t="s">
        <v>770</v>
      </c>
      <c r="H45" s="610"/>
      <c r="I45" s="610"/>
      <c r="J45" s="354" t="s">
        <v>771</v>
      </c>
      <c r="K45" s="608"/>
      <c r="L45" s="1701"/>
      <c r="M45" s="1701"/>
      <c r="R45" s="1701"/>
      <c r="U45" s="609"/>
      <c r="AA45" s="1697"/>
      <c r="AB45" s="1697"/>
      <c r="AC45" s="1697"/>
      <c r="AD45" s="1697"/>
      <c r="AE45" s="1697"/>
      <c r="AF45" s="1225">
        <v>23</v>
      </c>
    </row>
    <row s="4470" customFormat="1" customHeight="1" ht="19.95">
      <c r="A46" s="1052"/>
      <c r="C46" s="1701"/>
      <c r="D46" s="1703"/>
      <c r="E46" s="1729" t="s">
        <v>111</v>
      </c>
      <c r="F46" s="772" t="s">
        <v>772</v>
      </c>
      <c r="G46" s="1708" t="s">
        <v>588</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21"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21"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21"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21"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21"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21"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21"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21"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21"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21"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21"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21"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21"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21"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21"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21"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21"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21"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21"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21"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21"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21"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21"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21"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21"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21"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21"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21"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21"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21"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21"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21"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21"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21"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21"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21"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21"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21"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21"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21"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21"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21"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21"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21"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21"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21"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21"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21"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21"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21"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21"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21"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21"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21"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21"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21"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21"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21"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21"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21"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21"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21"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21"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21"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21"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21"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21"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21"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21"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21"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21"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21"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21"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21"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21"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21"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21"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21"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21"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21"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21"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21"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21"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21"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21"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21"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21"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21"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21"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21"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21"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21"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21"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21"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21"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21"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21"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21"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21"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21"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21"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21"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21"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21"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21"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21"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21"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21"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21"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21"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21"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21"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21"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21"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21"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21"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21"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21"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21"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21"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21"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21"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21"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21"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21"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21"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21"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21"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21"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21"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21"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21"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21"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21"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21"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21"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21"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21"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21"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21"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21"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21"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21"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21"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21"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21"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21"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21"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21"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21"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21"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21"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21"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21"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21"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81</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AAF9D-C688-6448-4AE8-2A60F68D41B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4.00390625" customWidth="1"/>
    <col min="7" max="7" style="4521" width="10.00390625" customWidth="1"/>
    <col min="8" max="8" style="4521" width="40.7109375" hidden="1" customWidth="1"/>
    <col min="9" max="9" style="4521" width="40.0039062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9.140625" hidden="1"/>
  </cols>
  <sheetData>
    <row s="4470" customFormat="1" customHeight="1" ht="22.5" hidden="1">
      <c r="A1" s="1052"/>
      <c r="C1" s="1701"/>
      <c r="D1" s="602"/>
      <c r="H1" s="1225">
        <v>4</v>
      </c>
      <c r="I1" s="1225">
        <v>4</v>
      </c>
      <c r="L1" s="1701"/>
      <c r="M1" s="1701"/>
      <c r="R1" s="1701"/>
      <c r="AF1" s="1225" t="s">
        <v>14</v>
      </c>
    </row>
    <row s="4470" customFormat="1" customHeight="1" ht="22.5" hidden="1">
      <c r="A2" s="1052"/>
      <c r="C2" s="1701"/>
      <c r="D2" s="603"/>
      <c r="E2" s="1723"/>
      <c r="F2" s="605"/>
      <c r="G2" s="1722" t="s">
        <v>550</v>
      </c>
      <c r="H2" s="606"/>
      <c r="I2" s="606"/>
      <c r="J2" s="607" t="s">
        <v>553</v>
      </c>
      <c r="K2" s="608"/>
      <c r="L2" s="1701"/>
      <c r="M2" s="1701"/>
      <c r="R2" s="1701"/>
      <c r="U2" s="609"/>
      <c r="AA2" s="1697"/>
      <c r="AB2" s="1697"/>
      <c r="AC2" s="1697"/>
      <c r="AD2" s="1697"/>
      <c r="AE2" s="1697"/>
      <c r="AF2" s="1225">
        <v>0</v>
      </c>
    </row>
    <row customHeight="1" ht="11.25" hidden="1">
      <c r="AF3" s="1696">
        <v>0</v>
      </c>
    </row>
    <row s="4765"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773</v>
      </c>
      <c r="F6" s="2313"/>
      <c r="G6" s="2313"/>
      <c r="H6" s="2313"/>
      <c r="I6" s="2313"/>
      <c r="J6" s="621"/>
      <c r="AF6" s="1696">
        <v>32</v>
      </c>
    </row>
    <row customHeight="1" ht="25.2">
      <c r="E7" s="2314" t="str">
        <f>IF(org=0,"Не определено",org)</f>
        <v>МУП "ЖКХ Миллеровского района"</v>
      </c>
      <c r="F7" s="2314"/>
      <c r="G7" s="2314"/>
      <c r="H7" s="2314"/>
      <c r="I7" s="2314"/>
      <c r="AF7" s="1696">
        <v>24</v>
      </c>
    </row>
    <row customHeight="1" ht="11.549999999999999">
      <c r="E8" s="1200"/>
      <c r="F8" s="1200"/>
      <c r="G8" s="1200"/>
      <c r="H8" s="1200"/>
      <c r="I8" s="1200"/>
      <c r="AF8" s="1696">
        <v>11</v>
      </c>
    </row>
    <row s="4030" customFormat="1" customHeight="1" ht="1.05">
      <c r="A9" s="1232"/>
      <c r="D9" s="1707"/>
      <c r="H9" s="954"/>
      <c r="I9" s="954" t="s">
        <v>116</v>
      </c>
      <c r="AF9" s="1701">
        <v>1</v>
      </c>
    </row>
    <row customHeight="1" ht="11.549999999999999">
      <c r="E10" s="776"/>
      <c r="F10" s="2432" t="s">
        <v>104</v>
      </c>
      <c r="G10" s="2433"/>
      <c r="H10" s="1724" t="str">
        <f>IF(H9="","",INDEX(DIFFERENTIATION_UNMERGE_VD,MATCH(H9,DIFFERENTIATION_ID_DIFF,0)))</f>
        <v/>
      </c>
      <c r="I10" s="1724" t="str">
        <f>IF(I9="","",INDEX(DIFFERENTIATION_UNMERGE_VD,MATCH(I9,DIFFERENTIATION_ID_DIFF,0)))</f>
        <v>Холодное водоснабжение. Питьевая вода</v>
      </c>
      <c r="J10" s="2192"/>
      <c r="AF10" s="1696">
        <v>11</v>
      </c>
    </row>
    <row customHeight="1" ht="11.549999999999999">
      <c r="E11" s="776"/>
      <c r="F11" s="2432" t="s">
        <v>562</v>
      </c>
      <c r="G11" s="2433"/>
      <c r="H11" s="1724" t="str">
        <f>IF(H9="","",INDEX(DIFFERENTIATION_UNMERGE_AREA,MATCH(H9,DIFFERENTIATION_ID_DIFF,0)))</f>
        <v/>
      </c>
      <c r="I11" s="1724" t="str">
        <f>IF(I9="","",INDEX(DIFFERENTIATION_UNMERGE_AREA,MATCH(I9,DIFFERENTIATION_ID_DIFF,0)))</f>
        <v>без дифференциации</v>
      </c>
      <c r="J11" s="2192"/>
      <c r="AF11" s="1696">
        <v>11</v>
      </c>
    </row>
    <row customHeight="1" ht="11.25" hidden="1">
      <c r="E12" s="1727"/>
      <c r="F12" s="2455" t="s">
        <v>563</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298</v>
      </c>
      <c r="F13" s="2435"/>
      <c r="G13" s="2435"/>
      <c r="H13" s="1721"/>
      <c r="I13" s="1721"/>
      <c r="J13" s="2192"/>
      <c r="AF13" s="1696">
        <v>11</v>
      </c>
    </row>
    <row customHeight="1" ht="24">
      <c r="E14" s="1722" t="s">
        <v>87</v>
      </c>
      <c r="F14" s="1725" t="s">
        <v>300</v>
      </c>
      <c r="G14" s="1725" t="s">
        <v>564</v>
      </c>
      <c r="H14" s="1725" t="s">
        <v>301</v>
      </c>
      <c r="I14" s="1725" t="s">
        <v>301</v>
      </c>
      <c r="J14" s="2192"/>
      <c r="AF14" s="1696">
        <v>23</v>
      </c>
    </row>
    <row customHeight="1" ht="19.95">
      <c r="D15" s="1703"/>
      <c r="E15" s="1695" t="s">
        <v>108</v>
      </c>
      <c r="F15" s="772" t="s">
        <v>774</v>
      </c>
      <c r="G15" s="1722" t="s">
        <v>550</v>
      </c>
      <c r="H15" s="622"/>
      <c r="I15" s="622"/>
      <c r="J15" s="354" t="s">
        <v>775</v>
      </c>
      <c r="K15" s="608" t="s">
        <v>628</v>
      </c>
      <c r="AF15" s="1696">
        <v>19</v>
      </c>
    </row>
    <row customHeight="1" ht="24">
      <c r="D16" s="1703"/>
      <c r="E16" s="1695" t="s">
        <v>109</v>
      </c>
      <c r="F16" s="1730" t="s">
        <v>776</v>
      </c>
      <c r="G16" s="1722" t="s">
        <v>550</v>
      </c>
      <c r="H16" s="623">
        <f>SUM(H17,H20:H27)</f>
        <v>0</v>
      </c>
      <c r="I16" s="623">
        <f>SUM(I17,I20:I27)</f>
        <v>0</v>
      </c>
      <c r="J16" s="354" t="s">
        <v>777</v>
      </c>
      <c r="K16" s="608" t="s">
        <v>628</v>
      </c>
      <c r="AF16" s="1696">
        <v>23</v>
      </c>
    </row>
    <row customHeight="1" ht="35.699999999999996">
      <c r="D17" s="1703"/>
      <c r="E17" s="1729" t="s">
        <v>707</v>
      </c>
      <c r="F17" s="1732" t="s">
        <v>778</v>
      </c>
      <c r="G17" s="1719" t="s">
        <v>550</v>
      </c>
      <c r="H17" s="622"/>
      <c r="I17" s="622"/>
      <c r="J17" s="354" t="s">
        <v>779</v>
      </c>
      <c r="K17" s="608"/>
      <c r="AF17" s="1696">
        <v>34</v>
      </c>
    </row>
    <row customHeight="1" ht="19.95">
      <c r="D18" s="1703"/>
      <c r="E18" s="1729" t="s">
        <v>710</v>
      </c>
      <c r="F18" s="1733" t="s">
        <v>780</v>
      </c>
      <c r="G18" s="1719" t="s">
        <v>550</v>
      </c>
      <c r="H18" s="622"/>
      <c r="I18" s="622"/>
      <c r="J18" s="354"/>
      <c r="K18" s="608"/>
      <c r="AF18" s="1696">
        <v>19</v>
      </c>
    </row>
    <row customHeight="1" ht="24">
      <c r="D19" s="1703"/>
      <c r="E19" s="1729" t="s">
        <v>713</v>
      </c>
      <c r="F19" s="1733" t="s">
        <v>781</v>
      </c>
      <c r="G19" s="1719" t="s">
        <v>550</v>
      </c>
      <c r="H19" s="622"/>
      <c r="I19" s="622"/>
      <c r="J19" s="354"/>
      <c r="K19" s="608"/>
      <c r="AF19" s="1696">
        <v>23</v>
      </c>
    </row>
    <row customHeight="1" ht="35.699999999999996">
      <c r="D20" s="1703"/>
      <c r="E20" s="1729" t="s">
        <v>305</v>
      </c>
      <c r="F20" s="1732" t="s">
        <v>782</v>
      </c>
      <c r="G20" s="1719" t="s">
        <v>550</v>
      </c>
      <c r="H20" s="622"/>
      <c r="I20" s="622"/>
      <c r="J20" s="354"/>
      <c r="K20" s="608"/>
      <c r="AF20" s="1696">
        <v>34</v>
      </c>
    </row>
    <row customHeight="1" ht="48.29999999999999">
      <c r="D21" s="1703"/>
      <c r="E21" s="1729" t="s">
        <v>308</v>
      </c>
      <c r="F21" s="1732" t="s">
        <v>783</v>
      </c>
      <c r="G21" s="1719" t="s">
        <v>550</v>
      </c>
      <c r="H21" s="622"/>
      <c r="I21" s="622"/>
      <c r="J21" s="354"/>
      <c r="K21" s="608"/>
      <c r="AF21" s="1696">
        <v>46</v>
      </c>
    </row>
    <row customHeight="1" ht="60">
      <c r="D22" s="1703"/>
      <c r="E22" s="1729" t="s">
        <v>727</v>
      </c>
      <c r="F22" s="1732" t="s">
        <v>784</v>
      </c>
      <c r="G22" s="1719" t="s">
        <v>550</v>
      </c>
      <c r="H22" s="622"/>
      <c r="I22" s="622"/>
      <c r="J22" s="354"/>
      <c r="K22" s="608"/>
      <c r="AF22" s="1696">
        <v>57</v>
      </c>
    </row>
    <row customHeight="1" ht="35.699999999999996">
      <c r="D23" s="1703"/>
      <c r="E23" s="1729" t="s">
        <v>734</v>
      </c>
      <c r="F23" s="1732" t="s">
        <v>785</v>
      </c>
      <c r="G23" s="1719" t="s">
        <v>550</v>
      </c>
      <c r="H23" s="622"/>
      <c r="I23" s="622"/>
      <c r="J23" s="354"/>
      <c r="K23" s="608"/>
      <c r="AF23" s="1696">
        <v>34</v>
      </c>
    </row>
    <row customHeight="1" ht="35.699999999999996">
      <c r="D24" s="1703"/>
      <c r="E24" s="1729" t="s">
        <v>736</v>
      </c>
      <c r="F24" s="1732" t="s">
        <v>786</v>
      </c>
      <c r="G24" s="1719" t="s">
        <v>550</v>
      </c>
      <c r="H24" s="622"/>
      <c r="I24" s="622"/>
      <c r="J24" s="354"/>
      <c r="K24" s="608"/>
      <c r="AF24" s="1696">
        <v>34</v>
      </c>
    </row>
    <row customHeight="1" ht="24">
      <c r="D25" s="1703"/>
      <c r="E25" s="1729" t="s">
        <v>738</v>
      </c>
      <c r="F25" s="1732" t="s">
        <v>787</v>
      </c>
      <c r="G25" s="1719" t="s">
        <v>550</v>
      </c>
      <c r="H25" s="622"/>
      <c r="I25" s="622"/>
      <c r="J25" s="354"/>
      <c r="K25" s="608"/>
      <c r="AF25" s="1696">
        <v>23</v>
      </c>
    </row>
    <row customHeight="1" ht="76.5">
      <c r="D26" s="1703"/>
      <c r="E26" s="1729" t="s">
        <v>740</v>
      </c>
      <c r="F26" s="1732" t="s">
        <v>788</v>
      </c>
      <c r="G26" s="1719" t="s">
        <v>550</v>
      </c>
      <c r="H26" s="622"/>
      <c r="I26" s="622"/>
      <c r="J26" s="354"/>
      <c r="K26" s="608"/>
      <c r="AF26" s="1696">
        <v>73</v>
      </c>
    </row>
    <row s="4470" customFormat="1" customHeight="1" ht="35.699999999999996">
      <c r="A27" s="1052"/>
      <c r="C27" s="1701"/>
      <c r="D27" s="1703"/>
      <c r="E27" s="1694" t="s">
        <v>744</v>
      </c>
      <c r="F27" s="1693" t="s">
        <v>789</v>
      </c>
      <c r="G27" s="1720" t="s">
        <v>550</v>
      </c>
      <c r="H27" s="644">
        <f>SUM(H28:H29)</f>
        <v>0</v>
      </c>
      <c r="I27" s="644">
        <f>SUM(I28:I29)</f>
        <v>0</v>
      </c>
      <c r="J27" s="354" t="s">
        <v>742</v>
      </c>
      <c r="K27" s="608"/>
      <c r="L27" s="1701"/>
      <c r="M27" s="1701"/>
      <c r="R27" s="1701"/>
      <c r="U27" s="609"/>
      <c r="AA27" s="1697"/>
      <c r="AB27" s="1697"/>
      <c r="AC27" s="1697"/>
      <c r="AD27" s="1697"/>
      <c r="AE27" s="1697"/>
      <c r="AF27" s="1225">
        <v>34</v>
      </c>
    </row>
    <row s="4030" customFormat="1" customHeight="1" ht="1.05">
      <c r="A28" s="1232"/>
      <c r="D28" s="613"/>
      <c r="E28" s="867" t="str">
        <f>E27&amp;".0"</f>
        <v>2.9.0</v>
      </c>
      <c r="F28" s="1056"/>
      <c r="G28" s="616"/>
      <c r="H28" s="1057"/>
      <c r="I28" s="1057"/>
      <c r="J28" s="1058"/>
      <c r="AF28" s="1701">
        <v>1</v>
      </c>
    </row>
    <row s="4470" customFormat="1" customHeight="1" ht="19.95">
      <c r="A29" s="1052"/>
      <c r="C29" s="1701"/>
      <c r="D29" s="1698"/>
      <c r="E29" s="635"/>
      <c r="F29" s="1731" t="s">
        <v>575</v>
      </c>
      <c r="G29" s="637"/>
      <c r="H29" s="638"/>
      <c r="I29" s="638"/>
      <c r="J29" s="366" t="s">
        <v>743</v>
      </c>
      <c r="K29" s="608"/>
      <c r="L29" s="1701"/>
      <c r="M29" s="1701"/>
      <c r="R29" s="1701"/>
      <c r="U29" s="609"/>
      <c r="AA29" s="1697"/>
      <c r="AB29" s="1697"/>
      <c r="AC29" s="1697"/>
      <c r="AD29" s="1697"/>
      <c r="AE29" s="1697"/>
      <c r="AF29" s="1225">
        <v>19</v>
      </c>
    </row>
    <row s="4470" customFormat="1" customHeight="1" ht="24">
      <c r="A30" s="1052"/>
      <c r="C30" s="1701"/>
      <c r="D30" s="1703"/>
      <c r="E30" s="1729" t="s">
        <v>89</v>
      </c>
      <c r="F30" s="1726" t="s">
        <v>790</v>
      </c>
      <c r="G30" s="1719" t="s">
        <v>550</v>
      </c>
      <c r="H30" s="622"/>
      <c r="I30" s="622"/>
      <c r="J30" s="354"/>
      <c r="K30" s="608"/>
      <c r="L30" s="1701"/>
      <c r="M30" s="1701"/>
      <c r="R30" s="1701"/>
      <c r="U30" s="609"/>
      <c r="AA30" s="1697"/>
      <c r="AB30" s="1697"/>
      <c r="AC30" s="1697"/>
      <c r="AD30" s="1697"/>
      <c r="AE30" s="1697"/>
      <c r="AF30" s="1225">
        <v>23</v>
      </c>
    </row>
    <row s="4470" customFormat="1" customHeight="1" ht="35.699999999999996">
      <c r="A31" s="1052"/>
      <c r="C31" s="1701"/>
      <c r="D31" s="640"/>
      <c r="E31" s="1729" t="s">
        <v>90</v>
      </c>
      <c r="F31" s="1726" t="s">
        <v>791</v>
      </c>
      <c r="G31" s="1719" t="s">
        <v>550</v>
      </c>
      <c r="H31" s="622"/>
      <c r="I31" s="622"/>
      <c r="J31" s="354" t="s">
        <v>792</v>
      </c>
      <c r="K31" s="608"/>
      <c r="L31" s="1701"/>
      <c r="M31" s="1701"/>
      <c r="R31" s="1701"/>
      <c r="U31" s="609"/>
      <c r="AA31" s="1697"/>
      <c r="AB31" s="1697"/>
      <c r="AC31" s="1697"/>
      <c r="AD31" s="1697"/>
      <c r="AE31" s="1697"/>
      <c r="AF31" s="1225">
        <v>34</v>
      </c>
    </row>
    <row s="4470" customFormat="1" customHeight="1" ht="24">
      <c r="A32" s="1052"/>
      <c r="C32" s="1701"/>
      <c r="D32" s="1703"/>
      <c r="E32" s="1729" t="s">
        <v>752</v>
      </c>
      <c r="F32" s="755" t="s">
        <v>756</v>
      </c>
      <c r="G32" s="1719" t="s">
        <v>550</v>
      </c>
      <c r="H32" s="622"/>
      <c r="I32" s="622"/>
      <c r="J32" s="354" t="s">
        <v>793</v>
      </c>
      <c r="K32" s="608"/>
      <c r="L32" s="1701"/>
      <c r="M32" s="1701"/>
      <c r="R32" s="1701"/>
      <c r="U32" s="609"/>
      <c r="AA32" s="1697"/>
      <c r="AB32" s="1697"/>
      <c r="AC32" s="1697"/>
      <c r="AD32" s="1697"/>
      <c r="AE32" s="1697"/>
      <c r="AF32" s="1225">
        <v>23</v>
      </c>
    </row>
    <row s="4470" customFormat="1" customHeight="1" ht="24">
      <c r="A33" s="1052"/>
      <c r="C33" s="1701"/>
      <c r="D33" s="1703"/>
      <c r="E33" s="1729" t="s">
        <v>794</v>
      </c>
      <c r="F33" s="755" t="s">
        <v>795</v>
      </c>
      <c r="G33" s="1719" t="s">
        <v>550</v>
      </c>
      <c r="H33" s="622"/>
      <c r="I33" s="622"/>
      <c r="J33" s="354" t="s">
        <v>796</v>
      </c>
      <c r="K33" s="608"/>
      <c r="L33" s="1701"/>
      <c r="M33" s="1701"/>
      <c r="R33" s="1701"/>
      <c r="U33" s="609"/>
      <c r="AA33" s="1697"/>
      <c r="AB33" s="1697"/>
      <c r="AC33" s="1697"/>
      <c r="AD33" s="1697"/>
      <c r="AE33" s="1697"/>
      <c r="AF33" s="1225">
        <v>23</v>
      </c>
    </row>
    <row s="4470" customFormat="1" customHeight="1" ht="24">
      <c r="A34" s="1052"/>
      <c r="C34" s="1701"/>
      <c r="D34" s="1703"/>
      <c r="E34" s="1729" t="s">
        <v>797</v>
      </c>
      <c r="F34" s="755" t="s">
        <v>762</v>
      </c>
      <c r="G34" s="1719" t="s">
        <v>550</v>
      </c>
      <c r="H34" s="622"/>
      <c r="I34" s="622"/>
      <c r="J34" s="354" t="s">
        <v>798</v>
      </c>
      <c r="K34" s="608"/>
      <c r="L34" s="1701"/>
      <c r="M34" s="1701"/>
      <c r="R34" s="1701"/>
      <c r="U34" s="609"/>
      <c r="AA34" s="1697"/>
      <c r="AB34" s="1697"/>
      <c r="AC34" s="1697"/>
      <c r="AD34" s="1697"/>
      <c r="AE34" s="1697"/>
      <c r="AF34" s="1225">
        <v>23</v>
      </c>
    </row>
    <row s="4470" customFormat="1" customHeight="1" ht="35.699999999999996">
      <c r="A35" s="1052"/>
      <c r="C35" s="1701" t="s">
        <v>586</v>
      </c>
      <c r="D35" s="1703"/>
      <c r="E35" s="1729" t="s">
        <v>110</v>
      </c>
      <c r="F35" s="1726" t="s">
        <v>627</v>
      </c>
      <c r="G35" s="1722" t="s">
        <v>304</v>
      </c>
      <c r="H35" s="466"/>
      <c r="I35" s="466"/>
      <c r="J35" s="354" t="s">
        <v>799</v>
      </c>
      <c r="K35" s="608"/>
      <c r="L35" s="1701"/>
      <c r="M35" s="1701"/>
      <c r="R35" s="1701"/>
      <c r="U35" s="609"/>
      <c r="AA35" s="1697"/>
      <c r="AB35" s="1697"/>
      <c r="AC35" s="1697"/>
      <c r="AD35" s="1697"/>
      <c r="AE35" s="1697"/>
      <c r="AF35" s="1225">
        <v>34</v>
      </c>
    </row>
    <row s="4470" customFormat="1" customHeight="1" ht="35.699999999999996">
      <c r="A36" s="1052"/>
      <c r="C36" s="1701"/>
      <c r="D36" s="1703"/>
      <c r="E36" s="1729" t="s">
        <v>91</v>
      </c>
      <c r="F36" s="1726" t="s">
        <v>800</v>
      </c>
      <c r="G36" s="1719" t="s">
        <v>767</v>
      </c>
      <c r="H36" s="610"/>
      <c r="I36" s="610"/>
      <c r="J36" s="354" t="s">
        <v>768</v>
      </c>
      <c r="K36" s="608"/>
      <c r="L36" s="1701"/>
      <c r="M36" s="1701"/>
      <c r="R36" s="1701"/>
      <c r="U36" s="609"/>
      <c r="AA36" s="1697"/>
      <c r="AB36" s="1697"/>
      <c r="AC36" s="1697"/>
      <c r="AD36" s="1697"/>
      <c r="AE36" s="1697"/>
      <c r="AF36" s="1225">
        <v>34</v>
      </c>
    </row>
    <row s="4470" customFormat="1" customHeight="1" ht="24">
      <c r="A37" s="1052"/>
      <c r="C37" s="1701"/>
      <c r="D37" s="1703"/>
      <c r="E37" s="1729" t="s">
        <v>92</v>
      </c>
      <c r="F37" s="1726" t="s">
        <v>801</v>
      </c>
      <c r="G37" s="1719" t="s">
        <v>770</v>
      </c>
      <c r="H37" s="610"/>
      <c r="I37" s="610"/>
      <c r="J37" s="354" t="s">
        <v>771</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802</v>
      </c>
      <c r="F39" s="2350" t="s">
        <v>803</v>
      </c>
      <c r="G39" s="2350"/>
      <c r="H39" s="434"/>
      <c r="I39" s="434"/>
      <c r="J39" s="434"/>
      <c r="AF39" s="1696">
        <v>26</v>
      </c>
    </row>
    <row s="3621" customFormat="1" customHeight="1" ht="39.75">
      <c r="A40" s="1052"/>
      <c r="B40" s="1701"/>
      <c r="C40" s="1701"/>
      <c r="D40" s="416"/>
      <c r="F40" s="2350" t="s">
        <v>804</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21"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21"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21"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21"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21"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21"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21"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21"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21"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21"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21"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21"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21"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21"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21"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21"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21"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21"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21"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21"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21"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21"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21"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21"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21"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21"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21"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21"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21"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21"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21"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21"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21"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21"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21"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21"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21"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21"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21"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21"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21"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21"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21"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21"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21"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21"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21"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21"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21"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21"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21"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21"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21"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21"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21"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21"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21"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21"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21"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21"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21"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21"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21"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21"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21"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21"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21"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21"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21"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21"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21"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21"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21"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21"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21"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21"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21"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21"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21"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21"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21"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21"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21"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21"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21"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21"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21"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21"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21"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21"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21"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21"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21"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21"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21"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21"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21"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21"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21"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21"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21"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21"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21"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21"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21"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21"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21"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21"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21"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21"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21"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21"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21"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21"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21"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21"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21"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21"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21"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21"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21"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21"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21"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21"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21"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21"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21"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21"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21"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21"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21"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21"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21"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21"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21"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21"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21"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21"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21"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21"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21"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21"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21"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21"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21"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21"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21"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21"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21"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21"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21"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21"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21"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21"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21"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81</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3C36C-7885-E298-4101-2BE7B1C750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5" width="9.140625" hidden="1" customWidth="1"/>
    <col min="2" max="2" style="4030" width="3.57421875" hidden="1" customWidth="1"/>
    <col min="3" max="3" style="4521" width="3.00390625" customWidth="1"/>
    <col min="4" max="4" style="4521" width="7.00390625" customWidth="1"/>
    <col min="5" max="5" style="4521" width="69.00390625" customWidth="1"/>
    <col min="6" max="6" style="4521" width="10.00390625" customWidth="1"/>
    <col min="7" max="8" style="4521" width="44.00390625" hidden="1" customWidth="1"/>
    <col min="9" max="9" style="4521" width="44.00390625" customWidth="1"/>
    <col min="10" max="10" style="4521" width="43.00390625" customWidth="1"/>
    <col min="11" max="11" style="4521" width="73.00390625" customWidth="1"/>
    <col min="12" max="12" style="4521" width="3.00390625" customWidth="1"/>
    <col min="13" max="23" style="4521" width="10.00390625" customWidth="1"/>
    <col min="24" max="24" style="4521" width="10.57421875" hidden="1"/>
  </cols>
  <sheetData>
    <row s="4470"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21" customFormat="1" customHeight="1" ht="21">
      <c r="A4" s="1016"/>
      <c r="B4" s="576"/>
      <c r="D4" s="2279" t="str">
        <f>IF(org=0,"Не определено",org)</f>
        <v>МУП "ЖКХ Миллеровского района"</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116</v>
      </c>
      <c r="J6" s="1087"/>
      <c r="X6" s="570">
        <v>1</v>
      </c>
    </row>
    <row customHeight="1" ht="11.549999999999999">
      <c r="D7" s="776"/>
      <c r="E7" s="2432" t="s">
        <v>104</v>
      </c>
      <c r="F7" s="2433"/>
      <c r="G7" s="2458" t="str">
        <f>IF(G6="","",INDEX(DIFFERENTIATION_UNMERGE_VD,MATCH(G6,DIFFERENTIATION_ID_DIFF,0)))</f>
        <v/>
      </c>
      <c r="H7" s="2459"/>
      <c r="I7" s="2458" t="str">
        <f>IF(I6="","",INDEX(DIFFERENTIATION_UNMERGE_VD,MATCH(I6,DIFFERENTIATION_ID_DIFF,0)))</f>
        <v>Холодное водоснабжение. Питьевая вода</v>
      </c>
      <c r="J7" s="2459"/>
      <c r="K7" s="2240"/>
      <c r="L7" s="574"/>
      <c r="X7" s="570">
        <v>11</v>
      </c>
    </row>
    <row customHeight="1" ht="11.549999999999999">
      <c r="A8" s="769"/>
      <c r="D8" s="776"/>
      <c r="E8" s="2432" t="s">
        <v>562</v>
      </c>
      <c r="F8" s="2433"/>
      <c r="G8" s="2458" t="str">
        <f>IF(G6="","",INDEX(DIFFERENTIATION_UNMERGE_AREA,MATCH(G6,DIFFERENTIATION_ID_DIFF,0)))</f>
        <v/>
      </c>
      <c r="H8" s="2459"/>
      <c r="I8" s="2458" t="str">
        <f>IF(I6="","",INDEX(DIFFERENTIATION_UNMERGE_AREA,MATCH(I6,DIFFERENTIATION_ID_DIFF,0)))</f>
        <v>без дифференциации</v>
      </c>
      <c r="J8" s="2459"/>
      <c r="K8" s="2264"/>
      <c r="L8" s="574"/>
      <c r="X8" s="570">
        <v>11</v>
      </c>
    </row>
    <row customHeight="1" ht="11.549999999999999">
      <c r="A9" s="769"/>
      <c r="D9" s="776"/>
      <c r="E9" s="2432" t="s">
        <v>563</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21" customFormat="1" customHeight="1" ht="11.549999999999999">
      <c r="A10" s="1086"/>
      <c r="B10" s="576"/>
      <c r="D10" s="2166" t="s">
        <v>298</v>
      </c>
      <c r="E10" s="2167"/>
      <c r="F10" s="2167"/>
      <c r="G10" s="2167"/>
      <c r="H10" s="2167"/>
      <c r="I10" s="2167"/>
      <c r="J10" s="2168"/>
      <c r="K10" s="2264"/>
      <c r="L10" s="574"/>
      <c r="X10" s="823">
        <v>11</v>
      </c>
    </row>
    <row s="4521" customFormat="1" customHeight="1" ht="24">
      <c r="A11" s="2450"/>
      <c r="B11" s="2450"/>
      <c r="C11" s="722"/>
      <c r="D11" s="768" t="s">
        <v>87</v>
      </c>
      <c r="E11" s="770" t="s">
        <v>805</v>
      </c>
      <c r="F11" s="770" t="s">
        <v>564</v>
      </c>
      <c r="G11" s="530" t="s">
        <v>301</v>
      </c>
      <c r="H11" s="530" t="s">
        <v>388</v>
      </c>
      <c r="I11" s="872" t="s">
        <v>301</v>
      </c>
      <c r="J11" s="873" t="s">
        <v>388</v>
      </c>
      <c r="K11" s="2297"/>
      <c r="L11" s="723"/>
      <c r="X11" s="574">
        <v>23</v>
      </c>
    </row>
    <row s="4030" customFormat="1" customHeight="1" ht="10.5">
      <c r="A12" s="1017"/>
      <c r="D12" s="1090" t="s">
        <v>108</v>
      </c>
      <c r="E12" s="1090" t="s">
        <v>109</v>
      </c>
      <c r="F12" s="1090" t="s">
        <v>89</v>
      </c>
      <c r="G12" s="1091" t="str">
        <f>G1&amp;".1"</f>
        <v>4.1</v>
      </c>
      <c r="H12" s="1091" t="str">
        <f>G1&amp;".2"</f>
        <v>4.2</v>
      </c>
      <c r="I12" s="1091" t="str">
        <f>I1&amp;".1"</f>
        <v>4.1</v>
      </c>
      <c r="J12" s="1091" t="str">
        <f>I1&amp;".2"</f>
        <v>4.2</v>
      </c>
      <c r="K12" s="1091"/>
      <c r="X12" s="576">
        <v>10</v>
      </c>
    </row>
    <row customHeight="1" ht="22.5" hidden="1">
      <c r="A13" s="2457" t="s">
        <v>806</v>
      </c>
      <c r="D13" s="1018" t="s">
        <v>108</v>
      </c>
      <c r="E13" s="344" t="s">
        <v>807</v>
      </c>
      <c r="F13" s="725" t="s">
        <v>808</v>
      </c>
      <c r="G13" s="622"/>
      <c r="H13" s="726"/>
      <c r="I13" s="622"/>
      <c r="J13" s="726"/>
      <c r="K13" s="354" t="s">
        <v>809</v>
      </c>
      <c r="L13" s="785"/>
      <c r="X13" s="570">
        <v>0</v>
      </c>
    </row>
    <row customHeight="1" ht="22.5" hidden="1">
      <c r="A14" s="2457"/>
      <c r="D14" s="604" t="s">
        <v>109</v>
      </c>
      <c r="E14" s="344" t="s">
        <v>810</v>
      </c>
      <c r="F14" s="725" t="s">
        <v>811</v>
      </c>
      <c r="G14" s="622"/>
      <c r="H14" s="727"/>
      <c r="I14" s="622"/>
      <c r="J14" s="727"/>
      <c r="K14" s="354" t="s">
        <v>812</v>
      </c>
      <c r="L14" s="785"/>
      <c r="X14" s="570">
        <v>0</v>
      </c>
    </row>
    <row s="4521" customFormat="1" customHeight="1" ht="78.75" hidden="1">
      <c r="A15" s="2457"/>
      <c r="B15" s="576"/>
      <c r="D15" s="1018" t="s">
        <v>89</v>
      </c>
      <c r="E15" s="772" t="s">
        <v>813</v>
      </c>
      <c r="F15" s="1015" t="s">
        <v>304</v>
      </c>
      <c r="G15" s="1015" t="s">
        <v>304</v>
      </c>
      <c r="H15" s="171"/>
      <c r="I15" s="1015" t="s">
        <v>304</v>
      </c>
      <c r="J15" s="171"/>
      <c r="K15" s="354" t="s">
        <v>814</v>
      </c>
      <c r="L15" s="785"/>
      <c r="X15" s="823">
        <v>0</v>
      </c>
    </row>
    <row s="4521" customFormat="1" customHeight="1" ht="22.5" hidden="1">
      <c r="A16" s="2457"/>
      <c r="B16" s="576"/>
      <c r="D16" s="1018" t="s">
        <v>322</v>
      </c>
      <c r="E16" s="1019" t="s">
        <v>815</v>
      </c>
      <c r="F16" s="1015" t="s">
        <v>816</v>
      </c>
      <c r="G16" s="882"/>
      <c r="H16" s="171"/>
      <c r="I16" s="882"/>
      <c r="J16" s="171"/>
      <c r="K16" s="354"/>
      <c r="L16" s="785"/>
      <c r="X16" s="823">
        <v>0</v>
      </c>
    </row>
    <row s="4521" customFormat="1" customHeight="1" ht="22.5" hidden="1">
      <c r="A17" s="2457"/>
      <c r="B17" s="576"/>
      <c r="D17" s="1018" t="s">
        <v>330</v>
      </c>
      <c r="E17" s="1019" t="s">
        <v>817</v>
      </c>
      <c r="F17" s="1015" t="s">
        <v>818</v>
      </c>
      <c r="G17" s="882"/>
      <c r="H17" s="171"/>
      <c r="I17" s="882"/>
      <c r="J17" s="171"/>
      <c r="K17" s="354"/>
      <c r="L17" s="785"/>
      <c r="X17" s="823">
        <v>0</v>
      </c>
    </row>
    <row s="4521" customFormat="1" customHeight="1" ht="33.75" hidden="1">
      <c r="A18" s="2457"/>
      <c r="B18" s="576"/>
      <c r="D18" s="1018" t="s">
        <v>332</v>
      </c>
      <c r="E18" s="1019" t="s">
        <v>819</v>
      </c>
      <c r="F18" s="1015" t="s">
        <v>569</v>
      </c>
      <c r="G18" s="745"/>
      <c r="H18" s="171"/>
      <c r="I18" s="745"/>
      <c r="J18" s="171"/>
      <c r="K18" s="354"/>
      <c r="L18" s="785"/>
      <c r="X18" s="823">
        <v>0</v>
      </c>
    </row>
    <row customHeight="1" ht="101.25" hidden="1">
      <c r="A19" s="2457"/>
      <c r="D19" s="1018" t="s">
        <v>90</v>
      </c>
      <c r="E19" s="344" t="s">
        <v>820</v>
      </c>
      <c r="F19" s="725" t="s">
        <v>544</v>
      </c>
      <c r="G19" s="728"/>
      <c r="H19" s="727"/>
      <c r="I19" s="1020"/>
      <c r="J19" s="727"/>
      <c r="K19" s="354" t="s">
        <v>821</v>
      </c>
      <c r="L19" s="785"/>
      <c r="X19" s="570">
        <v>0</v>
      </c>
    </row>
    <row s="4521" customFormat="1" customHeight="1" ht="18.75" hidden="1">
      <c r="A20" s="2457"/>
      <c r="C20" s="1021"/>
      <c r="D20" s="1018" t="s">
        <v>752</v>
      </c>
      <c r="E20" s="1019" t="s">
        <v>822</v>
      </c>
      <c r="F20" s="1015" t="s">
        <v>304</v>
      </c>
      <c r="G20" s="1015" t="s">
        <v>304</v>
      </c>
      <c r="H20" s="1014" t="s">
        <v>304</v>
      </c>
      <c r="I20" s="1015" t="s">
        <v>304</v>
      </c>
      <c r="J20" s="1014" t="s">
        <v>304</v>
      </c>
      <c r="K20" s="1013"/>
      <c r="L20" s="785"/>
      <c r="W20" s="740"/>
      <c r="X20" s="823">
        <v>0</v>
      </c>
    </row>
    <row s="4521" customFormat="1" customHeight="1" ht="33.75" hidden="1">
      <c r="A21" s="2457"/>
      <c r="C21" s="1021"/>
      <c r="D21" s="1018" t="s">
        <v>755</v>
      </c>
      <c r="E21" s="641" t="s">
        <v>823</v>
      </c>
      <c r="F21" s="1015" t="s">
        <v>824</v>
      </c>
      <c r="G21" s="745"/>
      <c r="H21" s="171"/>
      <c r="I21" s="745"/>
      <c r="J21" s="171"/>
      <c r="K21" s="1013"/>
      <c r="L21" s="785"/>
      <c r="W21" s="740"/>
      <c r="X21" s="823">
        <v>0</v>
      </c>
    </row>
    <row s="4521" customFormat="1" customHeight="1" ht="33.75" hidden="1">
      <c r="A22" s="2457"/>
      <c r="C22" s="1021"/>
      <c r="D22" s="1018" t="s">
        <v>758</v>
      </c>
      <c r="E22" s="641" t="s">
        <v>825</v>
      </c>
      <c r="F22" s="1015" t="s">
        <v>826</v>
      </c>
      <c r="G22" s="745"/>
      <c r="H22" s="171"/>
      <c r="I22" s="745"/>
      <c r="J22" s="171"/>
      <c r="K22" s="1013"/>
      <c r="L22" s="785"/>
      <c r="W22" s="740"/>
      <c r="X22" s="823">
        <v>0</v>
      </c>
    </row>
    <row s="4521" customFormat="1" customHeight="1" ht="22.5" hidden="1">
      <c r="A23" s="2457"/>
      <c r="C23" s="1021"/>
      <c r="D23" s="1018" t="s">
        <v>794</v>
      </c>
      <c r="E23" s="1019" t="s">
        <v>827</v>
      </c>
      <c r="F23" s="1015" t="s">
        <v>304</v>
      </c>
      <c r="G23" s="1015" t="s">
        <v>304</v>
      </c>
      <c r="H23" s="1014" t="s">
        <v>304</v>
      </c>
      <c r="I23" s="1015" t="s">
        <v>304</v>
      </c>
      <c r="J23" s="1014" t="s">
        <v>304</v>
      </c>
      <c r="K23" s="1013"/>
      <c r="L23" s="785"/>
      <c r="W23" s="740"/>
      <c r="X23" s="823">
        <v>0</v>
      </c>
    </row>
    <row s="4521" customFormat="1" customHeight="1" ht="22.5" hidden="1">
      <c r="A24" s="2457"/>
      <c r="C24" s="1021"/>
      <c r="D24" s="1018" t="s">
        <v>828</v>
      </c>
      <c r="E24" s="641" t="s">
        <v>829</v>
      </c>
      <c r="F24" s="1015" t="s">
        <v>830</v>
      </c>
      <c r="G24" s="745"/>
      <c r="H24" s="751"/>
      <c r="I24" s="745"/>
      <c r="J24" s="751"/>
      <c r="K24" s="1013"/>
      <c r="L24" s="785"/>
      <c r="W24" s="740"/>
      <c r="X24" s="823">
        <v>0</v>
      </c>
    </row>
    <row s="4521" customFormat="1" customHeight="1" ht="22.5" hidden="1">
      <c r="A25" s="2457"/>
      <c r="C25" s="1021"/>
      <c r="D25" s="1018" t="s">
        <v>831</v>
      </c>
      <c r="E25" s="641" t="s">
        <v>832</v>
      </c>
      <c r="F25" s="1015" t="s">
        <v>304</v>
      </c>
      <c r="G25" s="1015" t="s">
        <v>304</v>
      </c>
      <c r="H25" s="1014" t="s">
        <v>304</v>
      </c>
      <c r="I25" s="1015" t="s">
        <v>304</v>
      </c>
      <c r="J25" s="1014" t="s">
        <v>304</v>
      </c>
      <c r="K25" s="1013"/>
      <c r="L25" s="785"/>
      <c r="W25" s="740"/>
      <c r="X25" s="823">
        <v>0</v>
      </c>
    </row>
    <row s="4521" customFormat="1" customHeight="1" ht="18.75" hidden="1">
      <c r="A26" s="2457"/>
      <c r="C26" s="1021"/>
      <c r="D26" s="1018" t="s">
        <v>833</v>
      </c>
      <c r="E26" s="618" t="s">
        <v>834</v>
      </c>
      <c r="F26" s="1015" t="s">
        <v>835</v>
      </c>
      <c r="G26" s="745"/>
      <c r="H26" s="751"/>
      <c r="I26" s="745"/>
      <c r="J26" s="751"/>
      <c r="K26" s="1013"/>
      <c r="L26" s="785"/>
      <c r="W26" s="740"/>
      <c r="X26" s="823">
        <v>0</v>
      </c>
    </row>
    <row s="4521" customFormat="1" customHeight="1" ht="18.75" hidden="1">
      <c r="A27" s="2457"/>
      <c r="C27" s="1021"/>
      <c r="D27" s="1018" t="s">
        <v>836</v>
      </c>
      <c r="E27" s="618" t="s">
        <v>837</v>
      </c>
      <c r="F27" s="1015" t="s">
        <v>838</v>
      </c>
      <c r="G27" s="745"/>
      <c r="H27" s="751"/>
      <c r="I27" s="745"/>
      <c r="J27" s="751"/>
      <c r="K27" s="1013"/>
      <c r="L27" s="785"/>
      <c r="W27" s="740"/>
      <c r="X27" s="823">
        <v>0</v>
      </c>
    </row>
    <row s="4521" customFormat="1" customHeight="1" ht="18.75" hidden="1">
      <c r="A28" s="2457"/>
      <c r="C28" s="1021"/>
      <c r="D28" s="1018" t="s">
        <v>839</v>
      </c>
      <c r="E28" s="641" t="s">
        <v>840</v>
      </c>
      <c r="F28" s="1015" t="s">
        <v>304</v>
      </c>
      <c r="G28" s="1015" t="s">
        <v>304</v>
      </c>
      <c r="H28" s="1014" t="s">
        <v>304</v>
      </c>
      <c r="I28" s="1015" t="s">
        <v>304</v>
      </c>
      <c r="J28" s="1014" t="s">
        <v>304</v>
      </c>
      <c r="K28" s="1013"/>
      <c r="L28" s="785"/>
      <c r="W28" s="740"/>
      <c r="X28" s="823">
        <v>0</v>
      </c>
    </row>
    <row s="4521" customFormat="1" customHeight="1" ht="18.75" hidden="1">
      <c r="A29" s="2457"/>
      <c r="C29" s="1021"/>
      <c r="D29" s="1018" t="s">
        <v>841</v>
      </c>
      <c r="E29" s="618" t="s">
        <v>834</v>
      </c>
      <c r="F29" s="1015" t="s">
        <v>842</v>
      </c>
      <c r="G29" s="745"/>
      <c r="H29" s="751"/>
      <c r="I29" s="745"/>
      <c r="J29" s="751"/>
      <c r="K29" s="1013"/>
      <c r="L29" s="785"/>
      <c r="W29" s="740"/>
      <c r="X29" s="823">
        <v>0</v>
      </c>
    </row>
    <row s="4521" customFormat="1" customHeight="1" ht="18.75" hidden="1">
      <c r="A30" s="2457"/>
      <c r="C30" s="1021"/>
      <c r="D30" s="1018" t="s">
        <v>843</v>
      </c>
      <c r="E30" s="618" t="s">
        <v>844</v>
      </c>
      <c r="F30" s="1015" t="s">
        <v>845</v>
      </c>
      <c r="G30" s="745"/>
      <c r="H30" s="751"/>
      <c r="I30" s="745"/>
      <c r="J30" s="751"/>
      <c r="K30" s="1013"/>
      <c r="L30" s="785"/>
      <c r="W30" s="740"/>
      <c r="X30" s="823">
        <v>0</v>
      </c>
    </row>
    <row customHeight="1" ht="126.75" hidden="1">
      <c r="A31" s="2457"/>
      <c r="D31" s="1018" t="s">
        <v>110</v>
      </c>
      <c r="E31" s="344" t="s">
        <v>846</v>
      </c>
      <c r="F31" s="725" t="s">
        <v>556</v>
      </c>
      <c r="G31" s="622"/>
      <c r="H31" s="727"/>
      <c r="I31" s="622"/>
      <c r="J31" s="727"/>
      <c r="K31" s="354" t="s">
        <v>847</v>
      </c>
      <c r="L31" s="785"/>
      <c r="X31" s="570">
        <v>0</v>
      </c>
    </row>
    <row customHeight="1" ht="56.25" hidden="1">
      <c r="A32" s="2457"/>
      <c r="D32" s="1018" t="s">
        <v>91</v>
      </c>
      <c r="E32" s="344" t="s">
        <v>848</v>
      </c>
      <c r="F32" s="604" t="s">
        <v>818</v>
      </c>
      <c r="G32" s="622"/>
      <c r="H32" s="727"/>
      <c r="I32" s="622"/>
      <c r="J32" s="727"/>
      <c r="K32" s="354" t="s">
        <v>849</v>
      </c>
      <c r="L32" s="785"/>
      <c r="X32" s="570">
        <v>0</v>
      </c>
    </row>
    <row customHeight="1" ht="11.25" hidden="1">
      <c r="A33" s="2457"/>
      <c r="E33" s="729"/>
      <c r="F33" s="246"/>
      <c r="G33" s="246"/>
      <c r="H33" s="246"/>
      <c r="I33" s="246"/>
      <c r="J33" s="246"/>
      <c r="K33" s="246"/>
      <c r="X33" s="570">
        <v>0</v>
      </c>
    </row>
    <row customHeight="1" ht="12.75" hidden="1">
      <c r="A34" s="2457"/>
      <c r="D34" s="130">
        <v>1</v>
      </c>
      <c r="E34" s="400" t="s">
        <v>850</v>
      </c>
      <c r="X34" s="570">
        <v>0</v>
      </c>
    </row>
    <row customHeight="1" ht="11.25" hidden="1">
      <c r="A35" s="2457"/>
      <c r="D35" s="434"/>
      <c r="E35" s="400" t="s">
        <v>851</v>
      </c>
      <c r="X35" s="570">
        <v>0</v>
      </c>
    </row>
    <row s="4521" customFormat="1" customHeight="1" ht="11.549999999999999">
      <c r="A36" s="1098"/>
      <c r="B36" s="583"/>
      <c r="D36" s="1099"/>
      <c r="E36" s="1100"/>
      <c r="X36" s="574">
        <v>11</v>
      </c>
    </row>
    <row s="4521" customFormat="1" customHeight="1" ht="22.5">
      <c r="A37" s="2457" t="s">
        <v>852</v>
      </c>
      <c r="B37" s="576"/>
      <c r="D37" s="1018">
        <v>1</v>
      </c>
      <c r="E37" s="772" t="s">
        <v>853</v>
      </c>
      <c r="F37" s="725" t="s">
        <v>808</v>
      </c>
      <c r="G37" s="622"/>
      <c r="H37" s="584"/>
      <c r="I37" s="622"/>
      <c r="J37" s="584"/>
      <c r="K37" s="354" t="s">
        <v>854</v>
      </c>
      <c r="X37" s="823">
        <v>0</v>
      </c>
    </row>
    <row s="4521" customFormat="1" customHeight="1" ht="22.5">
      <c r="A38" s="2457"/>
      <c r="B38" s="576"/>
      <c r="D38" s="734" t="s">
        <v>109</v>
      </c>
      <c r="E38" s="1097" t="s">
        <v>855</v>
      </c>
      <c r="F38" s="1101" t="s">
        <v>544</v>
      </c>
      <c r="G38" s="1101" t="s">
        <v>544</v>
      </c>
      <c r="H38" s="1095"/>
      <c r="I38" s="1101" t="s">
        <v>544</v>
      </c>
      <c r="J38" s="1095"/>
      <c r="K38" s="1096"/>
      <c r="X38" s="823">
        <v>0</v>
      </c>
    </row>
    <row s="4521" customFormat="1" customHeight="1" ht="33.75">
      <c r="A39" s="2457"/>
      <c r="B39" s="576"/>
      <c r="D39" s="730" t="s">
        <v>710</v>
      </c>
      <c r="E39" s="788" t="s">
        <v>856</v>
      </c>
      <c r="F39" s="725" t="s">
        <v>857</v>
      </c>
      <c r="G39" s="733"/>
      <c r="H39" s="1088"/>
      <c r="I39" s="733"/>
      <c r="J39" s="1088"/>
      <c r="K39" s="354" t="s">
        <v>858</v>
      </c>
      <c r="X39" s="823">
        <v>0</v>
      </c>
    </row>
    <row s="4521" customFormat="1" customHeight="1" ht="33.75">
      <c r="A40" s="2457"/>
      <c r="B40" s="576"/>
      <c r="D40" s="730" t="s">
        <v>713</v>
      </c>
      <c r="E40" s="788" t="s">
        <v>859</v>
      </c>
      <c r="F40" s="1092" t="s">
        <v>860</v>
      </c>
      <c r="G40" s="806"/>
      <c r="H40" s="1088"/>
      <c r="I40" s="806"/>
      <c r="J40" s="1088"/>
      <c r="K40" s="354" t="s">
        <v>861</v>
      </c>
      <c r="X40" s="823">
        <v>0</v>
      </c>
    </row>
    <row s="4521" customFormat="1" customHeight="1" ht="22.5">
      <c r="A41" s="2457"/>
      <c r="B41" s="576"/>
      <c r="D41" s="730" t="s">
        <v>89</v>
      </c>
      <c r="E41" s="787" t="s">
        <v>862</v>
      </c>
      <c r="F41" s="725" t="s">
        <v>544</v>
      </c>
      <c r="G41" s="725" t="s">
        <v>544</v>
      </c>
      <c r="H41" s="1089"/>
      <c r="I41" s="725" t="s">
        <v>544</v>
      </c>
      <c r="J41" s="1089"/>
      <c r="K41" s="367"/>
      <c r="X41" s="823">
        <v>0</v>
      </c>
    </row>
    <row s="4521" customFormat="1" customHeight="1" ht="45">
      <c r="A42" s="2457"/>
      <c r="B42" s="576"/>
      <c r="D42" s="730" t="s">
        <v>322</v>
      </c>
      <c r="E42" s="788" t="s">
        <v>863</v>
      </c>
      <c r="F42" s="725" t="s">
        <v>556</v>
      </c>
      <c r="G42" s="622"/>
      <c r="H42" s="1089"/>
      <c r="I42" s="622"/>
      <c r="J42" s="1089"/>
      <c r="K42" s="367" t="s">
        <v>864</v>
      </c>
      <c r="X42" s="823">
        <v>0</v>
      </c>
    </row>
    <row s="4521" customFormat="1" customHeight="1" ht="45">
      <c r="A43" s="2457"/>
      <c r="B43" s="576"/>
      <c r="D43" s="730" t="s">
        <v>330</v>
      </c>
      <c r="E43" s="732" t="s">
        <v>865</v>
      </c>
      <c r="F43" s="1093" t="s">
        <v>556</v>
      </c>
      <c r="G43" s="807"/>
      <c r="H43" s="1088"/>
      <c r="I43" s="807"/>
      <c r="J43" s="1088"/>
      <c r="K43" s="367" t="s">
        <v>866</v>
      </c>
      <c r="X43" s="823">
        <v>0</v>
      </c>
    </row>
    <row s="4521" customFormat="1" customHeight="1" ht="11.25">
      <c r="A44" s="2457"/>
      <c r="B44" s="576"/>
      <c r="D44" s="730" t="s">
        <v>90</v>
      </c>
      <c r="E44" s="731" t="s">
        <v>867</v>
      </c>
      <c r="F44" s="725" t="s">
        <v>857</v>
      </c>
      <c r="G44" s="733"/>
      <c r="H44" s="1088"/>
      <c r="I44" s="733"/>
      <c r="J44" s="1088"/>
      <c r="K44" s="354"/>
      <c r="X44" s="823">
        <v>0</v>
      </c>
    </row>
    <row s="4521" customFormat="1" customHeight="1" ht="11.25">
      <c r="A45" s="2457"/>
      <c r="B45" s="576"/>
      <c r="D45" s="730" t="s">
        <v>752</v>
      </c>
      <c r="E45" s="732" t="s">
        <v>868</v>
      </c>
      <c r="F45" s="725" t="s">
        <v>857</v>
      </c>
      <c r="G45" s="733"/>
      <c r="H45" s="1088"/>
      <c r="I45" s="733"/>
      <c r="J45" s="1088"/>
      <c r="K45" s="354"/>
      <c r="X45" s="823">
        <v>0</v>
      </c>
    </row>
    <row s="4521" customFormat="1" customHeight="1" ht="11.25">
      <c r="A46" s="2457"/>
      <c r="B46" s="576"/>
      <c r="D46" s="730" t="s">
        <v>794</v>
      </c>
      <c r="E46" s="732" t="s">
        <v>869</v>
      </c>
      <c r="F46" s="725" t="s">
        <v>857</v>
      </c>
      <c r="G46" s="733"/>
      <c r="H46" s="1088"/>
      <c r="I46" s="733"/>
      <c r="J46" s="1088"/>
      <c r="K46" s="354"/>
      <c r="X46" s="823">
        <v>0</v>
      </c>
    </row>
    <row s="4521" customFormat="1" customHeight="1" ht="11.25">
      <c r="A47" s="2457"/>
      <c r="B47" s="576"/>
      <c r="D47" s="730" t="s">
        <v>797</v>
      </c>
      <c r="E47" s="732" t="s">
        <v>870</v>
      </c>
      <c r="F47" s="725" t="s">
        <v>857</v>
      </c>
      <c r="G47" s="733"/>
      <c r="H47" s="1088"/>
      <c r="I47" s="733"/>
      <c r="J47" s="1088"/>
      <c r="K47" s="354"/>
      <c r="X47" s="823">
        <v>0</v>
      </c>
    </row>
    <row s="4521" customFormat="1" customHeight="1" ht="11.25">
      <c r="A48" s="2457"/>
      <c r="B48" s="576"/>
      <c r="D48" s="730" t="s">
        <v>871</v>
      </c>
      <c r="E48" s="736" t="s">
        <v>872</v>
      </c>
      <c r="F48" s="725" t="s">
        <v>857</v>
      </c>
      <c r="G48" s="733"/>
      <c r="H48" s="1088"/>
      <c r="I48" s="733"/>
      <c r="J48" s="1088"/>
      <c r="K48" s="354"/>
      <c r="X48" s="823">
        <v>0</v>
      </c>
    </row>
    <row s="4521" customFormat="1" customHeight="1" ht="11.25">
      <c r="A49" s="2457"/>
      <c r="B49" s="576"/>
      <c r="D49" s="730" t="s">
        <v>873</v>
      </c>
      <c r="E49" s="736" t="s">
        <v>874</v>
      </c>
      <c r="F49" s="725" t="s">
        <v>857</v>
      </c>
      <c r="G49" s="733"/>
      <c r="H49" s="1088"/>
      <c r="I49" s="733"/>
      <c r="J49" s="1088"/>
      <c r="K49" s="354"/>
      <c r="X49" s="823">
        <v>0</v>
      </c>
    </row>
    <row s="4521" customFormat="1" customHeight="1" ht="11.25">
      <c r="A50" s="2457"/>
      <c r="B50" s="576"/>
      <c r="D50" s="730" t="s">
        <v>875</v>
      </c>
      <c r="E50" s="732" t="s">
        <v>876</v>
      </c>
      <c r="F50" s="725" t="s">
        <v>857</v>
      </c>
      <c r="G50" s="733"/>
      <c r="H50" s="1088"/>
      <c r="I50" s="733"/>
      <c r="J50" s="1088"/>
      <c r="K50" s="354"/>
      <c r="X50" s="823">
        <v>0</v>
      </c>
    </row>
    <row s="4521" customFormat="1" customHeight="1" ht="11.25">
      <c r="A51" s="2457"/>
      <c r="B51" s="576"/>
      <c r="D51" s="730" t="s">
        <v>877</v>
      </c>
      <c r="E51" s="732" t="s">
        <v>878</v>
      </c>
      <c r="F51" s="725" t="s">
        <v>857</v>
      </c>
      <c r="G51" s="733"/>
      <c r="H51" s="1088"/>
      <c r="I51" s="733"/>
      <c r="J51" s="1088"/>
      <c r="K51" s="354"/>
      <c r="X51" s="823">
        <v>0</v>
      </c>
    </row>
    <row s="4521" customFormat="1" customHeight="1" ht="45">
      <c r="A52" s="2457"/>
      <c r="B52" s="576"/>
      <c r="D52" s="730" t="s">
        <v>110</v>
      </c>
      <c r="E52" s="731" t="s">
        <v>879</v>
      </c>
      <c r="F52" s="725" t="s">
        <v>857</v>
      </c>
      <c r="G52" s="733"/>
      <c r="H52" s="1088"/>
      <c r="I52" s="733"/>
      <c r="J52" s="1088"/>
      <c r="K52" s="354"/>
      <c r="X52" s="823">
        <v>0</v>
      </c>
    </row>
    <row s="4521" customFormat="1" customHeight="1" ht="11.25">
      <c r="A53" s="2457"/>
      <c r="B53" s="576"/>
      <c r="D53" s="730" t="s">
        <v>311</v>
      </c>
      <c r="E53" s="732" t="s">
        <v>868</v>
      </c>
      <c r="F53" s="725" t="s">
        <v>857</v>
      </c>
      <c r="G53" s="733"/>
      <c r="H53" s="1088"/>
      <c r="I53" s="733"/>
      <c r="J53" s="1088"/>
      <c r="K53" s="354"/>
      <c r="X53" s="823">
        <v>0</v>
      </c>
    </row>
    <row s="4521" customFormat="1" customHeight="1" ht="11.25">
      <c r="A54" s="2457"/>
      <c r="B54" s="576"/>
      <c r="D54" s="730" t="s">
        <v>880</v>
      </c>
      <c r="E54" s="732" t="s">
        <v>869</v>
      </c>
      <c r="F54" s="725" t="s">
        <v>857</v>
      </c>
      <c r="G54" s="733"/>
      <c r="H54" s="1088"/>
      <c r="I54" s="733"/>
      <c r="J54" s="1088"/>
      <c r="K54" s="354"/>
      <c r="X54" s="823">
        <v>0</v>
      </c>
    </row>
    <row s="4521" customFormat="1" customHeight="1" ht="11.25">
      <c r="A55" s="2457"/>
      <c r="B55" s="576"/>
      <c r="D55" s="730" t="s">
        <v>881</v>
      </c>
      <c r="E55" s="732" t="s">
        <v>870</v>
      </c>
      <c r="F55" s="725" t="s">
        <v>857</v>
      </c>
      <c r="G55" s="733"/>
      <c r="H55" s="1088"/>
      <c r="I55" s="733"/>
      <c r="J55" s="1088"/>
      <c r="K55" s="354"/>
      <c r="X55" s="823">
        <v>0</v>
      </c>
    </row>
    <row s="4521" customFormat="1" customHeight="1" ht="11.25">
      <c r="A56" s="2457"/>
      <c r="B56" s="576"/>
      <c r="D56" s="730" t="s">
        <v>882</v>
      </c>
      <c r="E56" s="736" t="s">
        <v>872</v>
      </c>
      <c r="F56" s="725" t="s">
        <v>857</v>
      </c>
      <c r="G56" s="733"/>
      <c r="H56" s="1088"/>
      <c r="I56" s="733"/>
      <c r="J56" s="1088"/>
      <c r="K56" s="354"/>
      <c r="X56" s="823">
        <v>0</v>
      </c>
    </row>
    <row s="4521" customFormat="1" customHeight="1" ht="11.25">
      <c r="A57" s="2457"/>
      <c r="B57" s="576"/>
      <c r="D57" s="730" t="s">
        <v>883</v>
      </c>
      <c r="E57" s="736" t="s">
        <v>874</v>
      </c>
      <c r="F57" s="725" t="s">
        <v>857</v>
      </c>
      <c r="G57" s="733"/>
      <c r="H57" s="1088"/>
      <c r="I57" s="733"/>
      <c r="J57" s="1088"/>
      <c r="K57" s="354"/>
      <c r="X57" s="823">
        <v>0</v>
      </c>
    </row>
    <row s="4521" customFormat="1" customHeight="1" ht="11.25">
      <c r="A58" s="2457"/>
      <c r="B58" s="576"/>
      <c r="D58" s="730" t="s">
        <v>884</v>
      </c>
      <c r="E58" s="732" t="s">
        <v>876</v>
      </c>
      <c r="F58" s="725" t="s">
        <v>857</v>
      </c>
      <c r="G58" s="733"/>
      <c r="H58" s="1088"/>
      <c r="I58" s="733"/>
      <c r="J58" s="1088"/>
      <c r="K58" s="354"/>
      <c r="X58" s="823">
        <v>0</v>
      </c>
    </row>
    <row s="4521" customFormat="1" customHeight="1" ht="11.25">
      <c r="A59" s="2457"/>
      <c r="B59" s="576"/>
      <c r="D59" s="730" t="s">
        <v>885</v>
      </c>
      <c r="E59" s="732" t="s">
        <v>878</v>
      </c>
      <c r="F59" s="725" t="s">
        <v>857</v>
      </c>
      <c r="G59" s="733"/>
      <c r="H59" s="1088"/>
      <c r="I59" s="733"/>
      <c r="J59" s="1088"/>
      <c r="K59" s="354"/>
      <c r="X59" s="823">
        <v>0</v>
      </c>
    </row>
    <row s="4521" customFormat="1" customHeight="1" ht="33.75">
      <c r="A60" s="2457"/>
      <c r="B60" s="576"/>
      <c r="D60" s="730" t="s">
        <v>91</v>
      </c>
      <c r="E60" s="731" t="s">
        <v>886</v>
      </c>
      <c r="F60" s="786" t="s">
        <v>556</v>
      </c>
      <c r="G60" s="807"/>
      <c r="H60" s="1088"/>
      <c r="I60" s="807"/>
      <c r="J60" s="1088"/>
      <c r="K60" s="367" t="s">
        <v>887</v>
      </c>
      <c r="X60" s="823">
        <v>0</v>
      </c>
    </row>
    <row s="4521" customFormat="1" customHeight="1" ht="33.75">
      <c r="A61" s="2457"/>
      <c r="B61" s="576"/>
      <c r="D61" s="730" t="s">
        <v>92</v>
      </c>
      <c r="E61" s="731" t="s">
        <v>888</v>
      </c>
      <c r="F61" s="791" t="s">
        <v>818</v>
      </c>
      <c r="G61" s="733"/>
      <c r="H61" s="1088"/>
      <c r="I61" s="733"/>
      <c r="J61" s="1088"/>
      <c r="K61" s="354"/>
      <c r="X61" s="823">
        <v>0</v>
      </c>
    </row>
    <row s="4521" customFormat="1" customHeight="1" ht="22.5">
      <c r="A62" s="2457"/>
      <c r="B62" s="576" t="s">
        <v>586</v>
      </c>
      <c r="D62" s="730" t="s">
        <v>111</v>
      </c>
      <c r="E62" s="731" t="s">
        <v>889</v>
      </c>
      <c r="F62" s="791" t="s">
        <v>304</v>
      </c>
      <c r="G62" s="447"/>
      <c r="H62" s="1088"/>
      <c r="I62" s="447"/>
      <c r="J62" s="1088"/>
      <c r="K62" s="354" t="s">
        <v>629</v>
      </c>
      <c r="X62" s="823">
        <v>0</v>
      </c>
    </row>
    <row s="4521" customFormat="1" customHeight="1" ht="45">
      <c r="A63" s="2457"/>
      <c r="B63" s="576" t="s">
        <v>586</v>
      </c>
      <c r="D63" s="730" t="s">
        <v>890</v>
      </c>
      <c r="E63" s="732" t="s">
        <v>891</v>
      </c>
      <c r="F63" s="786" t="s">
        <v>304</v>
      </c>
      <c r="G63" s="447"/>
      <c r="H63" s="1088"/>
      <c r="I63" s="447"/>
      <c r="J63" s="1088"/>
      <c r="K63" s="354" t="s">
        <v>629</v>
      </c>
      <c r="X63" s="823">
        <v>0</v>
      </c>
    </row>
    <row s="4521" customFormat="1" customHeight="1" ht="11.549999999999999">
      <c r="A64" s="1098"/>
      <c r="B64" s="583"/>
      <c r="D64" s="1099"/>
      <c r="E64" s="1100"/>
      <c r="X64" s="574">
        <v>11</v>
      </c>
    </row>
    <row s="4521" customFormat="1" customHeight="1" ht="22.5" hidden="1">
      <c r="A65" s="2457" t="s">
        <v>892</v>
      </c>
      <c r="B65" s="576"/>
      <c r="D65" s="730">
        <v>1</v>
      </c>
      <c r="E65" s="809" t="s">
        <v>893</v>
      </c>
      <c r="F65" s="805" t="s">
        <v>808</v>
      </c>
      <c r="G65" s="806"/>
      <c r="H65" s="1094"/>
      <c r="I65" s="806"/>
      <c r="J65" s="1094"/>
      <c r="K65" s="366" t="s">
        <v>894</v>
      </c>
      <c r="X65" s="823">
        <v>0</v>
      </c>
    </row>
    <row s="4521" customFormat="1" customHeight="1" ht="56.25" hidden="1">
      <c r="A66" s="2457"/>
      <c r="B66" s="576"/>
      <c r="D66" s="808" t="s">
        <v>109</v>
      </c>
      <c r="E66" s="772" t="s">
        <v>895</v>
      </c>
      <c r="F66" s="725" t="s">
        <v>544</v>
      </c>
      <c r="G66" s="725" t="s">
        <v>544</v>
      </c>
      <c r="H66" s="584"/>
      <c r="I66" s="725" t="s">
        <v>544</v>
      </c>
      <c r="J66" s="584"/>
      <c r="K66" s="354"/>
      <c r="X66" s="823">
        <v>0</v>
      </c>
    </row>
    <row s="4521" customFormat="1" customHeight="1" ht="33.75" hidden="1">
      <c r="A67" s="2457"/>
      <c r="B67" s="576"/>
      <c r="D67" s="808" t="s">
        <v>707</v>
      </c>
      <c r="E67" s="1019" t="s">
        <v>896</v>
      </c>
      <c r="F67" s="725" t="s">
        <v>860</v>
      </c>
      <c r="G67" s="792"/>
      <c r="H67" s="584"/>
      <c r="I67" s="792"/>
      <c r="J67" s="584"/>
      <c r="K67" s="354"/>
      <c r="X67" s="823">
        <v>0</v>
      </c>
    </row>
    <row s="4521" customFormat="1" customHeight="1" ht="22.5" hidden="1">
      <c r="A68" s="2457"/>
      <c r="B68" s="576"/>
      <c r="D68" s="808" t="s">
        <v>305</v>
      </c>
      <c r="E68" s="1019" t="s">
        <v>897</v>
      </c>
      <c r="F68" s="725" t="s">
        <v>860</v>
      </c>
      <c r="G68" s="792"/>
      <c r="H68" s="584"/>
      <c r="I68" s="792"/>
      <c r="J68" s="584"/>
      <c r="K68" s="354"/>
      <c r="X68" s="823">
        <v>0</v>
      </c>
    </row>
    <row s="4521" customFormat="1" customHeight="1" ht="22.5" hidden="1">
      <c r="A69" s="2457"/>
      <c r="B69" s="576"/>
      <c r="D69" s="808" t="s">
        <v>308</v>
      </c>
      <c r="E69" s="1019" t="s">
        <v>898</v>
      </c>
      <c r="F69" s="786" t="s">
        <v>556</v>
      </c>
      <c r="G69" s="807"/>
      <c r="H69" s="584"/>
      <c r="I69" s="807"/>
      <c r="J69" s="584"/>
      <c r="K69" s="354"/>
      <c r="X69" s="823">
        <v>0</v>
      </c>
    </row>
    <row s="4521" customFormat="1" customHeight="1" ht="22.5" hidden="1">
      <c r="A70" s="2457"/>
      <c r="B70" s="576"/>
      <c r="D70" s="808" t="s">
        <v>727</v>
      </c>
      <c r="E70" s="1019" t="s">
        <v>899</v>
      </c>
      <c r="F70" s="786" t="s">
        <v>556</v>
      </c>
      <c r="G70" s="807"/>
      <c r="H70" s="584"/>
      <c r="I70" s="807"/>
      <c r="J70" s="584"/>
      <c r="K70" s="354"/>
      <c r="X70" s="823">
        <v>0</v>
      </c>
    </row>
    <row s="4521" customFormat="1" customHeight="1" ht="22.5" hidden="1">
      <c r="A71" s="2457"/>
      <c r="B71" s="576"/>
      <c r="D71" s="730" t="s">
        <v>89</v>
      </c>
      <c r="E71" s="731" t="s">
        <v>900</v>
      </c>
      <c r="F71" s="725" t="s">
        <v>860</v>
      </c>
      <c r="G71" s="622"/>
      <c r="H71" s="1095"/>
      <c r="I71" s="622"/>
      <c r="J71" s="1095"/>
      <c r="K71" s="367"/>
      <c r="X71" s="823">
        <v>0</v>
      </c>
    </row>
    <row s="4521" customFormat="1" customHeight="1" ht="56.25" hidden="1">
      <c r="A72" s="2457"/>
      <c r="B72" s="576"/>
      <c r="D72" s="730" t="s">
        <v>90</v>
      </c>
      <c r="E72" s="731" t="s">
        <v>901</v>
      </c>
      <c r="F72" s="786" t="s">
        <v>556</v>
      </c>
      <c r="G72" s="807"/>
      <c r="H72" s="1088"/>
      <c r="I72" s="807"/>
      <c r="J72" s="1088"/>
      <c r="K72" s="367"/>
      <c r="X72" s="823">
        <v>0</v>
      </c>
    </row>
    <row s="4521" customFormat="1" customHeight="1" ht="33.75" hidden="1">
      <c r="A73" s="2457"/>
      <c r="B73" s="576"/>
      <c r="D73" s="730" t="s">
        <v>110</v>
      </c>
      <c r="E73" s="731" t="s">
        <v>902</v>
      </c>
      <c r="F73" s="791" t="s">
        <v>818</v>
      </c>
      <c r="G73" s="733"/>
      <c r="H73" s="1088"/>
      <c r="I73" s="733"/>
      <c r="J73" s="1088"/>
      <c r="K73" s="354"/>
      <c r="X73" s="823">
        <v>0</v>
      </c>
    </row>
    <row s="4521" customFormat="1" customHeight="1" ht="22.5" hidden="1">
      <c r="A74" s="2457"/>
      <c r="B74" s="576" t="s">
        <v>586</v>
      </c>
      <c r="D74" s="730" t="s">
        <v>91</v>
      </c>
      <c r="E74" s="731" t="s">
        <v>903</v>
      </c>
      <c r="F74" s="791" t="s">
        <v>304</v>
      </c>
      <c r="G74" s="447"/>
      <c r="H74" s="1088"/>
      <c r="I74" s="447"/>
      <c r="J74" s="1088"/>
      <c r="K74" s="354" t="s">
        <v>629</v>
      </c>
      <c r="X74" s="823">
        <v>0</v>
      </c>
    </row>
    <row s="4521" customFormat="1" customHeight="1" ht="45" hidden="1">
      <c r="A75" s="2457"/>
      <c r="B75" s="576" t="s">
        <v>586</v>
      </c>
      <c r="D75" s="730" t="s">
        <v>650</v>
      </c>
      <c r="E75" s="732" t="s">
        <v>904</v>
      </c>
      <c r="F75" s="786" t="s">
        <v>304</v>
      </c>
      <c r="G75" s="447"/>
      <c r="H75" s="1088"/>
      <c r="I75" s="447"/>
      <c r="J75" s="1088"/>
      <c r="K75" s="354" t="s">
        <v>629</v>
      </c>
      <c r="X75" s="823">
        <v>0</v>
      </c>
    </row>
    <row s="4521" customFormat="1" customHeight="1" ht="11.549999999999999">
      <c r="A76" s="1098"/>
      <c r="B76" s="583"/>
      <c r="D76" s="1099"/>
      <c r="E76" s="1100"/>
      <c r="X76" s="574">
        <v>11</v>
      </c>
    </row>
    <row s="4521" customFormat="1" customHeight="1" ht="11.25" hidden="1">
      <c r="A77" s="2457" t="s">
        <v>905</v>
      </c>
      <c r="B77" s="576"/>
      <c r="D77" s="730">
        <v>1</v>
      </c>
      <c r="E77" s="731" t="s">
        <v>906</v>
      </c>
      <c r="F77" s="786" t="s">
        <v>808</v>
      </c>
      <c r="G77" s="789"/>
      <c r="H77" s="1088"/>
      <c r="I77" s="789"/>
      <c r="J77" s="1088"/>
      <c r="K77" s="354" t="s">
        <v>907</v>
      </c>
      <c r="X77" s="823">
        <v>0</v>
      </c>
    </row>
    <row s="4521" customFormat="1" customHeight="1" ht="11.25" hidden="1">
      <c r="A78" s="2457"/>
      <c r="B78" s="576"/>
      <c r="D78" s="730" t="s">
        <v>109</v>
      </c>
      <c r="E78" s="731" t="s">
        <v>908</v>
      </c>
      <c r="F78" s="786" t="s">
        <v>808</v>
      </c>
      <c r="G78" s="789"/>
      <c r="H78" s="1088"/>
      <c r="I78" s="789"/>
      <c r="J78" s="1088"/>
      <c r="K78" s="354" t="s">
        <v>909</v>
      </c>
      <c r="X78" s="823">
        <v>0</v>
      </c>
    </row>
    <row s="4521" customFormat="1" customHeight="1" ht="22.5" hidden="1">
      <c r="A79" s="2457"/>
      <c r="B79" s="576"/>
      <c r="D79" s="730" t="s">
        <v>89</v>
      </c>
      <c r="E79" s="787" t="s">
        <v>910</v>
      </c>
      <c r="F79" s="725" t="s">
        <v>857</v>
      </c>
      <c r="G79" s="789"/>
      <c r="H79" s="1088"/>
      <c r="I79" s="789"/>
      <c r="J79" s="1088"/>
      <c r="K79" s="354" t="s">
        <v>911</v>
      </c>
      <c r="X79" s="823">
        <v>0</v>
      </c>
    </row>
    <row s="4521" customFormat="1" customHeight="1" ht="11.25" hidden="1">
      <c r="A80" s="2457"/>
      <c r="B80" s="576"/>
      <c r="D80" s="730" t="s">
        <v>322</v>
      </c>
      <c r="E80" s="788" t="s">
        <v>912</v>
      </c>
      <c r="F80" s="725" t="s">
        <v>857</v>
      </c>
      <c r="G80" s="789"/>
      <c r="H80" s="1088"/>
      <c r="I80" s="789"/>
      <c r="J80" s="1088"/>
      <c r="K80" s="354"/>
      <c r="X80" s="823">
        <v>0</v>
      </c>
    </row>
    <row s="4521" customFormat="1" customHeight="1" ht="11.25" hidden="1">
      <c r="A81" s="2457"/>
      <c r="B81" s="576"/>
      <c r="D81" s="730" t="s">
        <v>330</v>
      </c>
      <c r="E81" s="788" t="s">
        <v>913</v>
      </c>
      <c r="F81" s="725" t="s">
        <v>857</v>
      </c>
      <c r="G81" s="789"/>
      <c r="H81" s="1088"/>
      <c r="I81" s="789"/>
      <c r="J81" s="1088"/>
      <c r="K81" s="354"/>
      <c r="X81" s="823">
        <v>0</v>
      </c>
    </row>
    <row s="4521" customFormat="1" customHeight="1" ht="11.25" hidden="1">
      <c r="A82" s="2457"/>
      <c r="B82" s="576"/>
      <c r="D82" s="730" t="s">
        <v>332</v>
      </c>
      <c r="E82" s="788" t="s">
        <v>914</v>
      </c>
      <c r="F82" s="725" t="s">
        <v>857</v>
      </c>
      <c r="G82" s="789"/>
      <c r="H82" s="1088"/>
      <c r="I82" s="789"/>
      <c r="J82" s="1088"/>
      <c r="K82" s="354"/>
      <c r="X82" s="823">
        <v>0</v>
      </c>
    </row>
    <row s="4521" customFormat="1" customHeight="1" ht="11.25" hidden="1">
      <c r="A83" s="2457"/>
      <c r="B83" s="576"/>
      <c r="D83" s="730" t="s">
        <v>334</v>
      </c>
      <c r="E83" s="788" t="s">
        <v>915</v>
      </c>
      <c r="F83" s="725" t="s">
        <v>857</v>
      </c>
      <c r="G83" s="789"/>
      <c r="H83" s="1088"/>
      <c r="I83" s="789"/>
      <c r="J83" s="1088"/>
      <c r="K83" s="354"/>
      <c r="X83" s="823">
        <v>0</v>
      </c>
    </row>
    <row s="4521" customFormat="1" customHeight="1" ht="11.25" hidden="1">
      <c r="A84" s="2457"/>
      <c r="B84" s="576"/>
      <c r="D84" s="730" t="s">
        <v>916</v>
      </c>
      <c r="E84" s="788" t="s">
        <v>917</v>
      </c>
      <c r="F84" s="725" t="s">
        <v>857</v>
      </c>
      <c r="G84" s="789"/>
      <c r="H84" s="1088"/>
      <c r="I84" s="789"/>
      <c r="J84" s="1088"/>
      <c r="K84" s="354"/>
      <c r="X84" s="823">
        <v>0</v>
      </c>
    </row>
    <row s="4521" customFormat="1" customHeight="1" ht="11.25" hidden="1">
      <c r="A85" s="2457"/>
      <c r="B85" s="576"/>
      <c r="D85" s="730" t="s">
        <v>918</v>
      </c>
      <c r="E85" s="788" t="s">
        <v>919</v>
      </c>
      <c r="F85" s="725" t="s">
        <v>857</v>
      </c>
      <c r="G85" s="789"/>
      <c r="H85" s="1088"/>
      <c r="I85" s="789"/>
      <c r="J85" s="1088"/>
      <c r="K85" s="354"/>
      <c r="X85" s="823">
        <v>0</v>
      </c>
    </row>
    <row s="4521" customFormat="1" customHeight="1" ht="11.25" hidden="1">
      <c r="A86" s="2457"/>
      <c r="B86" s="576"/>
      <c r="D86" s="730" t="s">
        <v>920</v>
      </c>
      <c r="E86" s="788" t="s">
        <v>921</v>
      </c>
      <c r="F86" s="725" t="s">
        <v>857</v>
      </c>
      <c r="G86" s="789"/>
      <c r="H86" s="1088"/>
      <c r="I86" s="789"/>
      <c r="J86" s="1088"/>
      <c r="K86" s="354"/>
      <c r="X86" s="823">
        <v>0</v>
      </c>
    </row>
    <row s="4521" customFormat="1" customHeight="1" ht="45" hidden="1">
      <c r="A87" s="2457"/>
      <c r="B87" s="576"/>
      <c r="D87" s="730" t="s">
        <v>90</v>
      </c>
      <c r="E87" s="731" t="s">
        <v>922</v>
      </c>
      <c r="F87" s="725" t="s">
        <v>857</v>
      </c>
      <c r="G87" s="789"/>
      <c r="H87" s="1088"/>
      <c r="I87" s="789"/>
      <c r="J87" s="1088"/>
      <c r="K87" s="354" t="s">
        <v>923</v>
      </c>
      <c r="X87" s="823">
        <v>0</v>
      </c>
    </row>
    <row s="4521" customFormat="1" customHeight="1" ht="11.25" hidden="1">
      <c r="A88" s="2457"/>
      <c r="B88" s="576"/>
      <c r="D88" s="730" t="s">
        <v>752</v>
      </c>
      <c r="E88" s="788" t="s">
        <v>912</v>
      </c>
      <c r="F88" s="725" t="s">
        <v>857</v>
      </c>
      <c r="G88" s="789"/>
      <c r="H88" s="1088"/>
      <c r="I88" s="789"/>
      <c r="J88" s="1088"/>
      <c r="K88" s="354"/>
      <c r="X88" s="823">
        <v>0</v>
      </c>
    </row>
    <row s="4521" customFormat="1" customHeight="1" ht="11.25" hidden="1">
      <c r="A89" s="2457"/>
      <c r="B89" s="576"/>
      <c r="D89" s="730" t="s">
        <v>794</v>
      </c>
      <c r="E89" s="788" t="s">
        <v>913</v>
      </c>
      <c r="F89" s="725" t="s">
        <v>857</v>
      </c>
      <c r="G89" s="789"/>
      <c r="H89" s="1088"/>
      <c r="I89" s="789"/>
      <c r="J89" s="1088"/>
      <c r="K89" s="354"/>
      <c r="X89" s="823">
        <v>0</v>
      </c>
    </row>
    <row s="4521" customFormat="1" customHeight="1" ht="11.25" hidden="1">
      <c r="A90" s="2457"/>
      <c r="B90" s="576"/>
      <c r="D90" s="730" t="s">
        <v>797</v>
      </c>
      <c r="E90" s="788" t="s">
        <v>914</v>
      </c>
      <c r="F90" s="725" t="s">
        <v>857</v>
      </c>
      <c r="G90" s="789"/>
      <c r="H90" s="1088"/>
      <c r="I90" s="789"/>
      <c r="J90" s="1088"/>
      <c r="K90" s="354"/>
      <c r="X90" s="823">
        <v>0</v>
      </c>
    </row>
    <row s="4521" customFormat="1" customHeight="1" ht="11.25" hidden="1">
      <c r="A91" s="2457"/>
      <c r="B91" s="576"/>
      <c r="D91" s="730" t="s">
        <v>875</v>
      </c>
      <c r="E91" s="788" t="s">
        <v>915</v>
      </c>
      <c r="F91" s="725" t="s">
        <v>857</v>
      </c>
      <c r="G91" s="789"/>
      <c r="H91" s="1088"/>
      <c r="I91" s="789"/>
      <c r="J91" s="1088"/>
      <c r="K91" s="354"/>
      <c r="X91" s="823">
        <v>0</v>
      </c>
    </row>
    <row s="4521" customFormat="1" customHeight="1" ht="11.25" hidden="1">
      <c r="A92" s="2457"/>
      <c r="B92" s="576"/>
      <c r="D92" s="730" t="s">
        <v>877</v>
      </c>
      <c r="E92" s="788" t="s">
        <v>917</v>
      </c>
      <c r="F92" s="725" t="s">
        <v>857</v>
      </c>
      <c r="G92" s="789"/>
      <c r="H92" s="1088"/>
      <c r="I92" s="789"/>
      <c r="J92" s="1088"/>
      <c r="K92" s="354"/>
      <c r="X92" s="823">
        <v>0</v>
      </c>
    </row>
    <row s="4521" customFormat="1" customHeight="1" ht="11.25" hidden="1">
      <c r="A93" s="2457"/>
      <c r="B93" s="576"/>
      <c r="D93" s="730" t="s">
        <v>924</v>
      </c>
      <c r="E93" s="788" t="s">
        <v>919</v>
      </c>
      <c r="F93" s="725" t="s">
        <v>857</v>
      </c>
      <c r="G93" s="789"/>
      <c r="H93" s="1088"/>
      <c r="I93" s="789"/>
      <c r="J93" s="1088"/>
      <c r="K93" s="354"/>
      <c r="X93" s="823">
        <v>0</v>
      </c>
    </row>
    <row s="4521" customFormat="1" customHeight="1" ht="11.25" hidden="1">
      <c r="A94" s="2457"/>
      <c r="B94" s="576"/>
      <c r="D94" s="730" t="s">
        <v>925</v>
      </c>
      <c r="E94" s="788" t="s">
        <v>921</v>
      </c>
      <c r="F94" s="725" t="s">
        <v>857</v>
      </c>
      <c r="G94" s="789"/>
      <c r="H94" s="1088"/>
      <c r="I94" s="789"/>
      <c r="J94" s="1088"/>
      <c r="K94" s="354"/>
      <c r="X94" s="823">
        <v>0</v>
      </c>
    </row>
    <row s="4521" customFormat="1" customHeight="1" ht="24.75" hidden="1">
      <c r="A95" s="2457"/>
      <c r="B95" s="576"/>
      <c r="D95" s="730" t="s">
        <v>110</v>
      </c>
      <c r="E95" s="731" t="s">
        <v>926</v>
      </c>
      <c r="F95" s="790" t="s">
        <v>556</v>
      </c>
      <c r="G95" s="792"/>
      <c r="H95" s="1088"/>
      <c r="I95" s="792"/>
      <c r="J95" s="1088"/>
      <c r="K95" s="354" t="s">
        <v>927</v>
      </c>
      <c r="X95" s="823">
        <v>0</v>
      </c>
    </row>
    <row s="4521" customFormat="1" customHeight="1" ht="33.75" hidden="1">
      <c r="A96" s="2457"/>
      <c r="B96" s="576"/>
      <c r="D96" s="730" t="s">
        <v>91</v>
      </c>
      <c r="E96" s="731" t="s">
        <v>928</v>
      </c>
      <c r="F96" s="791" t="s">
        <v>818</v>
      </c>
      <c r="G96" s="793"/>
      <c r="H96" s="1088"/>
      <c r="I96" s="793"/>
      <c r="J96" s="1088"/>
      <c r="K96" s="354"/>
      <c r="X96" s="823">
        <v>0</v>
      </c>
    </row>
    <row s="4521" customFormat="1" customHeight="1" ht="22.5" hidden="1">
      <c r="A97" s="2457"/>
      <c r="B97" s="576" t="s">
        <v>586</v>
      </c>
      <c r="D97" s="730" t="s">
        <v>92</v>
      </c>
      <c r="E97" s="731" t="s">
        <v>929</v>
      </c>
      <c r="F97" s="791" t="s">
        <v>304</v>
      </c>
      <c r="G97" s="450"/>
      <c r="H97" s="1088"/>
      <c r="I97" s="450"/>
      <c r="J97" s="1088"/>
      <c r="K97" s="354" t="s">
        <v>629</v>
      </c>
      <c r="X97" s="823">
        <v>0</v>
      </c>
    </row>
    <row s="4521" customFormat="1" customHeight="1" ht="45" hidden="1">
      <c r="A98" s="2457"/>
      <c r="B98" s="576" t="s">
        <v>586</v>
      </c>
      <c r="D98" s="730" t="s">
        <v>930</v>
      </c>
      <c r="E98" s="732" t="s">
        <v>931</v>
      </c>
      <c r="F98" s="786" t="s">
        <v>304</v>
      </c>
      <c r="G98" s="450"/>
      <c r="H98" s="1088"/>
      <c r="I98" s="450"/>
      <c r="J98" s="1088"/>
      <c r="K98" s="354" t="s">
        <v>629</v>
      </c>
      <c r="X98" s="823">
        <v>0</v>
      </c>
    </row>
    <row s="4521" customFormat="1" customHeight="1" ht="95.25" hidden="1">
      <c r="A99" s="2457"/>
      <c r="B99" s="576" t="s">
        <v>586</v>
      </c>
      <c r="D99" s="730" t="s">
        <v>111</v>
      </c>
      <c r="E99" s="731" t="s">
        <v>932</v>
      </c>
      <c r="F99" s="786" t="s">
        <v>304</v>
      </c>
      <c r="G99" s="450"/>
      <c r="H99" s="1088"/>
      <c r="I99" s="450"/>
      <c r="J99" s="1088"/>
      <c r="K99" s="354" t="s">
        <v>629</v>
      </c>
      <c r="X99" s="823">
        <v>0</v>
      </c>
    </row>
    <row s="4521" customFormat="1" customHeight="1" ht="22.5" hidden="1">
      <c r="A100" s="2457"/>
      <c r="B100" s="576" t="s">
        <v>586</v>
      </c>
      <c r="D100" s="730" t="s">
        <v>148</v>
      </c>
      <c r="E100" s="731" t="s">
        <v>933</v>
      </c>
      <c r="F100" s="786" t="s">
        <v>304</v>
      </c>
      <c r="G100" s="450"/>
      <c r="H100" s="1088"/>
      <c r="I100" s="450"/>
      <c r="J100" s="1088"/>
      <c r="K100" s="354" t="s">
        <v>629</v>
      </c>
      <c r="X100" s="823">
        <v>0</v>
      </c>
    </row>
    <row s="4521" customFormat="1" customHeight="1" ht="11.549999999999999">
      <c r="A101" s="1098"/>
      <c r="B101" s="583"/>
      <c r="D101" s="1099"/>
      <c r="E101" s="1100"/>
      <c r="X101" s="574">
        <v>11</v>
      </c>
    </row>
    <row customHeight="1" ht="22.5" hidden="1">
      <c r="A102" s="601" t="s">
        <v>81</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C63F8-A308-30DE-1748-A5C2381AAB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5064" width="6.421875" hidden="1" customWidth="1"/>
    <col min="2" max="2" style="5064" width="2.00390625" hidden="1" customWidth="1"/>
    <col min="3" max="3" style="5064" width="3.00390625" customWidth="1"/>
    <col min="4" max="4" style="5064" width="4.00390625" customWidth="1"/>
    <col min="5" max="5" style="5064" width="44.00390625" customWidth="1"/>
    <col min="6" max="6" style="5064" width="6.421875" customWidth="1"/>
    <col min="7" max="7" style="5064" width="4.00390625" customWidth="1"/>
    <col min="8" max="8" style="5064" width="5.00390625" customWidth="1"/>
    <col min="9" max="9" style="5064" width="52.00390625" customWidth="1"/>
    <col min="10" max="10" style="5064" width="7.00390625" customWidth="1"/>
    <col min="11" max="11" style="5064" width="3.00390625" customWidth="1"/>
    <col min="12" max="12" style="5064" width="6.00390625" customWidth="1"/>
    <col min="13" max="13" style="5064" width="56.00390625" customWidth="1"/>
    <col min="14" max="14" style="3530" width="8.00390625" customWidth="1"/>
    <col min="15" max="20" style="4473" width="9.140625" hidden="1"/>
    <col min="21" max="24" style="4597" width="9.140625" hidden="1"/>
    <col min="25" max="37" style="3530" width="9.140625" hidden="1"/>
    <col min="38" max="38" style="3530" width="8.00390625" customWidth="1"/>
    <col min="39" max="39" style="5064"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85"/>
      <c r="F4" s="2185"/>
      <c r="G4" s="2185"/>
      <c r="H4" s="2185"/>
      <c r="I4" s="2186"/>
      <c r="J4" s="649"/>
      <c r="K4" s="649"/>
      <c r="L4" s="649"/>
      <c r="M4" s="649"/>
      <c r="AM4" s="648">
        <v>34</v>
      </c>
    </row>
    <row s="3053" customFormat="1" customHeight="1" ht="14.699999999999998">
      <c r="A5" s="650"/>
      <c r="B5" s="650"/>
      <c r="C5" s="650"/>
      <c r="D5" s="2187" t="str">
        <f>IF(org=0,"Не определено",org)</f>
        <v>МУП "ЖКХ Миллеровского района"</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3"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3"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104</v>
      </c>
      <c r="E9" s="2192"/>
      <c r="F9" s="2193" t="s">
        <v>105</v>
      </c>
      <c r="G9" s="2194"/>
      <c r="H9" s="2194"/>
      <c r="I9" s="2194"/>
      <c r="J9" s="2197" t="s">
        <v>106</v>
      </c>
      <c r="K9" s="2197"/>
      <c r="L9" s="2197"/>
      <c r="M9" s="2197"/>
      <c r="AM9" s="648">
        <v>18</v>
      </c>
    </row>
    <row customHeight="1" ht="24">
      <c r="A10" s="2191"/>
      <c r="B10" s="657"/>
      <c r="C10" s="590"/>
      <c r="D10" s="588" t="s">
        <v>87</v>
      </c>
      <c r="E10" s="588" t="s">
        <v>88</v>
      </c>
      <c r="F10" s="588" t="s">
        <v>107</v>
      </c>
      <c r="G10" s="2198" t="s">
        <v>87</v>
      </c>
      <c r="H10" s="2199"/>
      <c r="I10" s="588" t="s">
        <v>88</v>
      </c>
      <c r="J10" s="588" t="s">
        <v>107</v>
      </c>
      <c r="K10" s="2198" t="s">
        <v>87</v>
      </c>
      <c r="L10" s="2199"/>
      <c r="M10" s="588" t="s">
        <v>88</v>
      </c>
      <c r="N10" s="1692"/>
      <c r="AM10" s="648">
        <v>23</v>
      </c>
    </row>
    <row s="5064" customFormat="1" customHeight="1" ht="11.25" hidden="1">
      <c r="A11" s="658"/>
      <c r="B11" s="658"/>
      <c r="C11" s="658"/>
      <c r="D11" s="659" t="s">
        <v>108</v>
      </c>
      <c r="E11" s="659" t="s">
        <v>109</v>
      </c>
      <c r="F11" s="659" t="s">
        <v>89</v>
      </c>
      <c r="G11" s="2180" t="s">
        <v>90</v>
      </c>
      <c r="H11" s="2181"/>
      <c r="I11" s="659" t="s">
        <v>110</v>
      </c>
      <c r="J11" s="659" t="s">
        <v>91</v>
      </c>
      <c r="K11" s="2182" t="s">
        <v>92</v>
      </c>
      <c r="L11" s="2183"/>
      <c r="M11" s="659" t="s">
        <v>111</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112</v>
      </c>
      <c r="P12" s="1478" t="s">
        <v>113</v>
      </c>
      <c r="Q12" s="1478" t="s">
        <v>114</v>
      </c>
      <c r="R12" s="1478" t="s">
        <v>115</v>
      </c>
      <c r="AM12" s="648">
        <v>1</v>
      </c>
    </row>
    <row s="5064" customFormat="1" customHeight="1" ht="15.75">
      <c r="A13" s="358"/>
      <c r="B13" s="358"/>
      <c r="C13" s="591"/>
      <c r="D13" s="2173" t="s">
        <v>108</v>
      </c>
      <c r="E13" s="2174" t="str">
        <f>INDEX(VD_NAME_LIST,MATCH("4189671",VD_ID_LIST,0))</f>
        <v>Холодное водоснабжение. Питьевая вода</v>
      </c>
      <c r="F13" s="2177" t="s">
        <v>19</v>
      </c>
      <c r="G13" s="2178"/>
      <c r="H13" s="2179">
        <v>1</v>
      </c>
      <c r="I13" s="3009" t="s">
        <v>22</v>
      </c>
      <c r="J13" s="2172" t="s">
        <v>19</v>
      </c>
      <c r="K13" s="667"/>
      <c r="L13" s="592" t="s">
        <v>108</v>
      </c>
      <c r="M13" s="668" t="s">
        <v>22</v>
      </c>
      <c r="N13" s="877"/>
      <c r="O13" s="1481" t="s">
        <v>116</v>
      </c>
      <c r="P13" s="1478" t="str">
        <f>$E$13</f>
        <v>Холодное водоснабжение. Питьевая вода</v>
      </c>
      <c r="Q13" s="1478" t="str">
        <f>IF($F$13="нет","без дифференциации",$I$13)</f>
        <v>без дифференциации</v>
      </c>
      <c r="R13" s="1478" t="str">
        <f>IF($J$13="нет","без дифференциации",M13)</f>
        <v>без дифференциации</v>
      </c>
      <c r="S13" s="1481"/>
      <c r="T13" s="1481"/>
      <c r="U13" s="1331"/>
      <c r="V13" s="1331" t="s">
        <v>117</v>
      </c>
      <c r="W13" s="1331"/>
      <c r="X13" s="1331"/>
      <c r="Y13" s="669" t="s">
        <v>118</v>
      </c>
      <c r="Z13" s="669">
        <v>1705000</v>
      </c>
      <c r="AA13" s="669"/>
      <c r="AB13" s="669"/>
      <c r="AC13" s="669"/>
      <c r="AD13" s="669"/>
      <c r="AE13" s="669"/>
      <c r="AF13" s="669"/>
      <c r="AG13" s="669"/>
      <c r="AH13" s="669"/>
      <c r="AI13" s="669"/>
      <c r="AJ13" s="669"/>
      <c r="AK13" s="669"/>
      <c r="AL13" s="669"/>
      <c r="AM13" s="671">
        <v>15</v>
      </c>
    </row>
    <row s="5064" customFormat="1" customHeight="1" ht="15.75">
      <c r="A14" s="358"/>
      <c r="B14" s="358"/>
      <c r="C14" s="241"/>
      <c r="D14" s="2173"/>
      <c r="E14" s="2175"/>
      <c r="F14" s="2172"/>
      <c r="G14" s="2178"/>
      <c r="H14" s="2179"/>
      <c r="I14" s="3020" t="s">
        <v>22</v>
      </c>
      <c r="J14" s="2172"/>
      <c r="K14" s="486"/>
      <c r="L14" s="242"/>
      <c r="M14" s="672" t="s">
        <v>119</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4" customFormat="1" customHeight="1" ht="15.75">
      <c r="A15" s="358"/>
      <c r="B15" s="358"/>
      <c r="C15" s="241"/>
      <c r="D15" s="2173"/>
      <c r="E15" s="2176"/>
      <c r="F15" s="2172"/>
      <c r="G15" s="1125"/>
      <c r="H15" s="1126"/>
      <c r="I15" s="645" t="s">
        <v>120</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121</v>
      </c>
      <c r="F16" s="242"/>
      <c r="G16" s="242"/>
      <c r="H16" s="242"/>
      <c r="I16" s="242"/>
      <c r="J16" s="242"/>
      <c r="K16" s="242" t="s">
        <v>22</v>
      </c>
      <c r="L16" s="242"/>
      <c r="M16" s="673"/>
      <c r="N16" s="1692"/>
      <c r="AM16" s="648">
        <v>15</v>
      </c>
    </row>
    <row customHeight="1" ht="11.25" hidden="1">
      <c r="A17" s="648" t="s">
        <v>81</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1F252-6654-B5AB-A3A8-B13C70D38C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36.00390625" customWidth="1"/>
    <col min="6" max="6" style="4521" width="9.00390625" customWidth="1"/>
    <col min="7" max="7" style="4521" width="25.7109375" hidden="1" customWidth="1"/>
    <col min="8" max="8" style="4521" width="33.7109375" hidden="1" customWidth="1"/>
    <col min="9" max="9" style="4521" width="25.7109375" customWidth="1"/>
    <col min="10" max="10" style="4521" width="33.00390625" customWidth="1"/>
    <col min="11" max="11" style="4470" width="93.00390625" customWidth="1"/>
    <col min="12" max="20" style="4521" width="10.00390625" customWidth="1"/>
    <col min="21" max="21" style="4555" width="10.00390625" customWidth="1"/>
    <col min="22" max="22" style="4521" width="10.57421875" hidden="1"/>
  </cols>
  <sheetData>
    <row s="4470" customFormat="1" customHeight="1" ht="22.5" hidden="1">
      <c r="C1" s="737"/>
      <c r="G1" s="482">
        <v>4</v>
      </c>
      <c r="I1" s="482">
        <v>4</v>
      </c>
      <c r="U1" s="485"/>
      <c r="V1" s="482" t="s">
        <v>14</v>
      </c>
    </row>
    <row s="4470" customFormat="1" customHeight="1" ht="15" hidden="1">
      <c r="C2" s="737"/>
      <c r="U2" s="485"/>
      <c r="V2" s="482">
        <v>0</v>
      </c>
    </row>
    <row customHeight="1" ht="22.5" hidden="1">
      <c r="A3" s="570"/>
      <c r="B3" s="2462"/>
      <c r="C3" s="2463" t="s">
        <v>687</v>
      </c>
      <c r="D3" s="754" t="str">
        <f>B3&amp;".1"</f>
        <v>.1</v>
      </c>
      <c r="E3" s="755" t="s">
        <v>934</v>
      </c>
      <c r="F3" s="756" t="s">
        <v>304</v>
      </c>
      <c r="G3" s="751"/>
      <c r="H3" s="466"/>
      <c r="I3" s="751"/>
      <c r="J3" s="466"/>
      <c r="K3" s="354" t="s">
        <v>935</v>
      </c>
      <c r="V3" s="570">
        <v>0</v>
      </c>
    </row>
    <row customHeight="1" ht="15" hidden="1">
      <c r="A4" s="570"/>
      <c r="B4" s="2462"/>
      <c r="C4" s="2463"/>
      <c r="D4" s="754" t="str">
        <f>B3&amp;".2"</f>
        <v>.2</v>
      </c>
      <c r="E4" s="755" t="s">
        <v>936</v>
      </c>
      <c r="F4" s="756" t="s">
        <v>304</v>
      </c>
      <c r="G4" s="1803" t="s">
        <v>22</v>
      </c>
      <c r="H4" s="466"/>
      <c r="I4" s="1803" t="s">
        <v>22</v>
      </c>
      <c r="J4" s="466"/>
      <c r="K4" s="354" t="s">
        <v>937</v>
      </c>
      <c r="V4" s="570">
        <v>0</v>
      </c>
    </row>
    <row s="4470" customFormat="1" customHeight="1" ht="15" hidden="1">
      <c r="C5" s="737"/>
      <c r="U5" s="485"/>
      <c r="V5" s="482">
        <v>0</v>
      </c>
    </row>
    <row customHeight="1" ht="22.5" hidden="1">
      <c r="A6" s="570"/>
      <c r="B6" s="2462"/>
      <c r="C6" s="2463" t="s">
        <v>687</v>
      </c>
      <c r="D6" s="754" t="str">
        <f>B6&amp;".1"</f>
        <v>.1</v>
      </c>
      <c r="E6" s="755" t="s">
        <v>938</v>
      </c>
      <c r="F6" s="756" t="s">
        <v>304</v>
      </c>
      <c r="G6" s="751"/>
      <c r="H6" s="466"/>
      <c r="I6" s="751"/>
      <c r="J6" s="466"/>
      <c r="K6" s="354" t="s">
        <v>939</v>
      </c>
      <c r="V6" s="570">
        <v>0</v>
      </c>
    </row>
    <row customHeight="1" ht="15" hidden="1">
      <c r="A7" s="570"/>
      <c r="B7" s="2462"/>
      <c r="C7" s="2463"/>
      <c r="D7" s="754" t="str">
        <f>B6&amp;".2"</f>
        <v>.2</v>
      </c>
      <c r="E7" s="755" t="s">
        <v>936</v>
      </c>
      <c r="F7" s="756" t="s">
        <v>304</v>
      </c>
      <c r="G7" s="1803" t="s">
        <v>22</v>
      </c>
      <c r="H7" s="466"/>
      <c r="I7" s="1803" t="s">
        <v>22</v>
      </c>
      <c r="J7" s="466"/>
      <c r="K7" s="354" t="s">
        <v>937</v>
      </c>
      <c r="V7" s="570">
        <v>0</v>
      </c>
    </row>
    <row s="4470" customFormat="1" customHeight="1" ht="15" hidden="1">
      <c r="C8" s="737"/>
      <c r="U8" s="485"/>
      <c r="V8" s="482">
        <v>0</v>
      </c>
    </row>
    <row customHeight="1" ht="22.5" hidden="1">
      <c r="A9" s="570"/>
      <c r="B9" s="2462"/>
      <c r="C9" s="2463" t="s">
        <v>687</v>
      </c>
      <c r="D9" s="754" t="str">
        <f>B9&amp;".1"</f>
        <v>.1</v>
      </c>
      <c r="E9" s="755" t="s">
        <v>940</v>
      </c>
      <c r="F9" s="756" t="s">
        <v>304</v>
      </c>
      <c r="G9" s="762" t="s">
        <v>22</v>
      </c>
      <c r="H9" s="466" t="s">
        <v>22</v>
      </c>
      <c r="I9" s="762" t="s">
        <v>22</v>
      </c>
      <c r="J9" s="466" t="s">
        <v>22</v>
      </c>
      <c r="K9" s="354"/>
      <c r="V9" s="570">
        <v>0</v>
      </c>
    </row>
    <row customHeight="1" ht="15" hidden="1">
      <c r="A10" s="570"/>
      <c r="B10" s="2462"/>
      <c r="C10" s="2463"/>
      <c r="D10" s="754" t="str">
        <f>B9&amp;".2"</f>
        <v>.2</v>
      </c>
      <c r="E10" s="755" t="s">
        <v>941</v>
      </c>
      <c r="F10" s="756" t="s">
        <v>304</v>
      </c>
      <c r="G10" s="1797" t="s">
        <v>22</v>
      </c>
      <c r="H10" s="466" t="s">
        <v>22</v>
      </c>
      <c r="I10" s="1797" t="s">
        <v>22</v>
      </c>
      <c r="J10" s="466" t="s">
        <v>22</v>
      </c>
      <c r="K10" s="354" t="s">
        <v>942</v>
      </c>
      <c r="V10" s="570">
        <v>0</v>
      </c>
    </row>
    <row customHeight="1" ht="15" hidden="1">
      <c r="A11" s="570"/>
      <c r="B11" s="2462"/>
      <c r="C11" s="2463"/>
      <c r="D11" s="754" t="str">
        <f>B9&amp;".3"</f>
        <v>.3</v>
      </c>
      <c r="E11" s="755" t="s">
        <v>943</v>
      </c>
      <c r="F11" s="756" t="s">
        <v>304</v>
      </c>
      <c r="G11" s="1797" t="s">
        <v>22</v>
      </c>
      <c r="H11" s="466" t="s">
        <v>22</v>
      </c>
      <c r="I11" s="1797" t="s">
        <v>22</v>
      </c>
      <c r="J11" s="466" t="s">
        <v>22</v>
      </c>
      <c r="K11" s="354" t="s">
        <v>944</v>
      </c>
      <c r="V11" s="570">
        <v>0</v>
      </c>
    </row>
    <row s="4470" customFormat="1" customHeight="1" ht="15" hidden="1">
      <c r="C12" s="737"/>
      <c r="U12" s="485"/>
      <c r="V12" s="482">
        <v>0</v>
      </c>
    </row>
    <row customHeight="1" ht="33.75" hidden="1">
      <c r="A13" s="570"/>
      <c r="B13" s="2462"/>
      <c r="C13" s="2463" t="s">
        <v>687</v>
      </c>
      <c r="D13" s="754" t="str">
        <f>B13&amp;".1"</f>
        <v>.1</v>
      </c>
      <c r="E13" s="755" t="s">
        <v>945</v>
      </c>
      <c r="F13" s="756" t="s">
        <v>304</v>
      </c>
      <c r="G13" s="762" t="s">
        <v>22</v>
      </c>
      <c r="H13" s="466" t="s">
        <v>22</v>
      </c>
      <c r="I13" s="762" t="s">
        <v>22</v>
      </c>
      <c r="J13" s="466" t="s">
        <v>22</v>
      </c>
      <c r="K13" s="354" t="s">
        <v>946</v>
      </c>
      <c r="V13" s="570">
        <v>0</v>
      </c>
    </row>
    <row customHeight="1" ht="15" hidden="1">
      <c r="B14" s="2462"/>
      <c r="C14" s="2463"/>
      <c r="D14" s="754" t="str">
        <f>B13&amp;".2"</f>
        <v>.2</v>
      </c>
      <c r="E14" s="755" t="s">
        <v>947</v>
      </c>
      <c r="F14" s="756" t="s">
        <v>304</v>
      </c>
      <c r="G14" s="1797" t="s">
        <v>22</v>
      </c>
      <c r="H14" s="466" t="s">
        <v>22</v>
      </c>
      <c r="I14" s="1797" t="s">
        <v>22</v>
      </c>
      <c r="J14" s="466" t="s">
        <v>22</v>
      </c>
      <c r="K14" s="354" t="s">
        <v>948</v>
      </c>
      <c r="V14" s="570">
        <v>0</v>
      </c>
    </row>
    <row s="4470" customFormat="1" customHeight="1" ht="15" hidden="1">
      <c r="C15" s="737"/>
      <c r="U15" s="485"/>
      <c r="V15" s="482">
        <v>0</v>
      </c>
    </row>
    <row s="4470" customFormat="1" customHeight="1" ht="15" hidden="1">
      <c r="C16" s="737"/>
      <c r="U16" s="485"/>
      <c r="V16" s="482">
        <v>0</v>
      </c>
    </row>
    <row s="4470" customFormat="1" customHeight="1" ht="15" hidden="1">
      <c r="C17" s="737"/>
      <c r="U17" s="485"/>
      <c r="V17" s="482">
        <v>0</v>
      </c>
    </row>
    <row s="4470" customFormat="1" customHeight="1" ht="15" hidden="1">
      <c r="C18" s="737"/>
      <c r="U18" s="485"/>
      <c r="V18" s="482">
        <v>0</v>
      </c>
    </row>
    <row s="4470" customFormat="1" customHeight="1" ht="15" hidden="1">
      <c r="C19" s="737"/>
      <c r="U19" s="485"/>
      <c r="V19" s="482">
        <v>0</v>
      </c>
    </row>
    <row s="4470"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МУП "ЖКХ Миллеровского района"</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21" customFormat="1" customHeight="1" ht="1.05">
      <c r="A25" s="824"/>
      <c r="C25" s="241"/>
      <c r="D25" s="574"/>
      <c r="E25" s="574"/>
      <c r="F25" s="574"/>
      <c r="G25" s="602"/>
      <c r="H25" s="817"/>
      <c r="I25" s="602" t="s">
        <v>116</v>
      </c>
      <c r="J25" s="817"/>
      <c r="K25" s="482"/>
      <c r="U25" s="740"/>
      <c r="V25" s="823">
        <v>1</v>
      </c>
    </row>
    <row customHeight="1" ht="15.75">
      <c r="C26" s="241"/>
      <c r="D26" s="776"/>
      <c r="E26" s="2432" t="s">
        <v>104</v>
      </c>
      <c r="F26" s="2433"/>
      <c r="G26" s="2460" t="str">
        <f>IF(G25="","",INDEX(DIFFERENTIATION_UNMERGE_VD,MATCH(G25,DIFFERENTIATION_ID_DIFF,0)))</f>
        <v/>
      </c>
      <c r="H26" s="2461"/>
      <c r="I26" s="2460" t="str">
        <f>IF(I25="","",INDEX(DIFFERENTIATION_UNMERGE_VD,MATCH(I25,DIFFERENTIATION_ID_DIFF,0)))</f>
        <v>Холодное водоснабжение. Питьевая вода</v>
      </c>
      <c r="J26" s="2461"/>
      <c r="K26" s="2240" t="s">
        <v>299</v>
      </c>
      <c r="V26" s="570">
        <v>15</v>
      </c>
    </row>
    <row s="4521" customFormat="1" customHeight="1" ht="15.75">
      <c r="A27" s="824"/>
      <c r="C27" s="241"/>
      <c r="D27" s="776"/>
      <c r="E27" s="2432" t="s">
        <v>562</v>
      </c>
      <c r="F27" s="2433"/>
      <c r="G27" s="2460" t="str">
        <f>IF(G25="","",INDEX(DIFFERENTIATION_UNMERGE_AREA,MATCH(G25,DIFFERENTIATION_ID_DIFF,0)))</f>
        <v/>
      </c>
      <c r="H27" s="2461"/>
      <c r="I27" s="2460" t="str">
        <f>IF(I25="","",INDEX(DIFFERENTIATION_UNMERGE_AREA,MATCH(I25,DIFFERENTIATION_ID_DIFF,0)))</f>
        <v>без дифференциации</v>
      </c>
      <c r="J27" s="2461"/>
      <c r="K27" s="2260"/>
      <c r="U27" s="740"/>
      <c r="V27" s="823">
        <v>15</v>
      </c>
    </row>
    <row s="4521" customFormat="1" customHeight="1" ht="15.75">
      <c r="A28" s="824"/>
      <c r="C28" s="241"/>
      <c r="D28" s="776"/>
      <c r="E28" s="2432" t="s">
        <v>563</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21" customFormat="1" customHeight="1" ht="15.75">
      <c r="A29" s="824"/>
      <c r="C29" s="241"/>
      <c r="D29" s="2434" t="s">
        <v>298</v>
      </c>
      <c r="E29" s="2435"/>
      <c r="F29" s="2435"/>
      <c r="G29" s="952"/>
      <c r="H29" s="952"/>
      <c r="I29" s="952"/>
      <c r="J29" s="953"/>
      <c r="K29" s="2260"/>
      <c r="U29" s="740"/>
      <c r="V29" s="823">
        <v>15</v>
      </c>
    </row>
    <row customHeight="1" ht="35.699999999999996">
      <c r="C30" s="241"/>
      <c r="D30" s="826" t="s">
        <v>87</v>
      </c>
      <c r="E30" s="825" t="s">
        <v>300</v>
      </c>
      <c r="F30" s="825" t="s">
        <v>564</v>
      </c>
      <c r="G30" s="873" t="s">
        <v>301</v>
      </c>
      <c r="H30" s="872" t="s">
        <v>388</v>
      </c>
      <c r="I30" s="749" t="s">
        <v>301</v>
      </c>
      <c r="J30" s="530" t="s">
        <v>388</v>
      </c>
      <c r="K30" s="2266"/>
      <c r="V30" s="570">
        <v>34</v>
      </c>
    </row>
    <row customHeight="1" ht="15" hidden="1">
      <c r="C31" s="241"/>
      <c r="D31" s="658"/>
      <c r="E31" s="658"/>
      <c r="F31" s="658"/>
      <c r="G31" s="724"/>
      <c r="H31" s="724"/>
      <c r="I31" s="724"/>
      <c r="J31" s="724"/>
      <c r="K31" s="354"/>
      <c r="V31" s="570">
        <v>0</v>
      </c>
    </row>
    <row customHeight="1" ht="24">
      <c r="A32" s="570"/>
      <c r="B32" s="570" t="s">
        <v>949</v>
      </c>
      <c r="C32" s="591"/>
      <c r="D32" s="757">
        <v>1</v>
      </c>
      <c r="E32" s="758" t="s">
        <v>950</v>
      </c>
      <c r="F32" s="756" t="s">
        <v>304</v>
      </c>
      <c r="G32" s="878" t="s">
        <v>304</v>
      </c>
      <c r="H32" s="878" t="s">
        <v>304</v>
      </c>
      <c r="I32" s="756" t="s">
        <v>304</v>
      </c>
      <c r="J32" s="756" t="s">
        <v>304</v>
      </c>
      <c r="K32" s="354"/>
      <c r="V32" s="570">
        <v>23</v>
      </c>
    </row>
    <row customHeight="1" ht="11.549999999999999">
      <c r="A33" s="570"/>
      <c r="C33" s="570"/>
      <c r="D33" s="412"/>
      <c r="E33" s="645" t="s">
        <v>584</v>
      </c>
      <c r="F33" s="637"/>
      <c r="G33" s="637"/>
      <c r="H33" s="637"/>
      <c r="I33" s="637"/>
      <c r="J33" s="637"/>
      <c r="K33" s="638"/>
      <c r="U33" s="570"/>
      <c r="V33" s="570">
        <v>11</v>
      </c>
    </row>
    <row customHeight="1" ht="24">
      <c r="A34" s="570"/>
      <c r="B34" s="646" t="s">
        <v>634</v>
      </c>
      <c r="C34" s="591"/>
      <c r="D34" s="757">
        <v>2</v>
      </c>
      <c r="E34" s="758" t="s">
        <v>951</v>
      </c>
      <c r="F34" s="885" t="s">
        <v>304</v>
      </c>
      <c r="G34" s="885" t="s">
        <v>304</v>
      </c>
      <c r="H34" s="885" t="s">
        <v>304</v>
      </c>
      <c r="I34" s="756"/>
      <c r="J34" s="756"/>
      <c r="K34" s="354"/>
      <c r="V34" s="570">
        <v>23</v>
      </c>
    </row>
    <row customHeight="1" ht="11.549999999999999">
      <c r="A35" s="570"/>
      <c r="C35" s="570"/>
      <c r="D35" s="412"/>
      <c r="E35" s="645" t="s">
        <v>952</v>
      </c>
      <c r="F35" s="637"/>
      <c r="G35" s="759"/>
      <c r="H35" s="637"/>
      <c r="I35" s="759"/>
      <c r="J35" s="637"/>
      <c r="K35" s="638"/>
      <c r="U35" s="570"/>
      <c r="V35" s="570">
        <v>11</v>
      </c>
    </row>
    <row customHeight="1" ht="71.25">
      <c r="A36" s="570"/>
      <c r="B36" s="570" t="s">
        <v>953</v>
      </c>
      <c r="C36" s="591"/>
      <c r="D36" s="757">
        <v>3</v>
      </c>
      <c r="E36" s="758" t="s">
        <v>954</v>
      </c>
      <c r="F36" s="760" t="s">
        <v>304</v>
      </c>
      <c r="G36" s="879" t="s">
        <v>955</v>
      </c>
      <c r="H36" s="878" t="s">
        <v>304</v>
      </c>
      <c r="I36" s="589" t="s">
        <v>955</v>
      </c>
      <c r="J36" s="756" t="s">
        <v>304</v>
      </c>
      <c r="K36" s="354" t="s">
        <v>956</v>
      </c>
      <c r="V36" s="570">
        <v>68</v>
      </c>
    </row>
    <row customHeight="1" ht="11.549999999999999">
      <c r="A37" s="570"/>
      <c r="C37" s="570"/>
      <c r="D37" s="412"/>
      <c r="E37" s="645" t="s">
        <v>957</v>
      </c>
      <c r="F37" s="637"/>
      <c r="G37" s="759"/>
      <c r="H37" s="759"/>
      <c r="I37" s="759"/>
      <c r="J37" s="759"/>
      <c r="K37" s="638"/>
      <c r="U37" s="570"/>
      <c r="V37" s="570">
        <v>11</v>
      </c>
    </row>
    <row customHeight="1" ht="71.25">
      <c r="A38" s="570"/>
      <c r="B38" s="570" t="s">
        <v>958</v>
      </c>
      <c r="C38" s="591"/>
      <c r="D38" s="757">
        <v>4</v>
      </c>
      <c r="E38" s="758" t="s">
        <v>959</v>
      </c>
      <c r="F38" s="760" t="s">
        <v>304</v>
      </c>
      <c r="G38" s="879" t="s">
        <v>955</v>
      </c>
      <c r="H38" s="880" t="s">
        <v>304</v>
      </c>
      <c r="I38" s="589" t="s">
        <v>955</v>
      </c>
      <c r="J38" s="586" t="s">
        <v>304</v>
      </c>
      <c r="K38" s="744" t="s">
        <v>960</v>
      </c>
      <c r="V38" s="570">
        <v>68</v>
      </c>
    </row>
    <row customHeight="1" ht="11.549999999999999">
      <c r="A39" s="570"/>
      <c r="C39" s="570"/>
      <c r="D39" s="412"/>
      <c r="E39" s="645" t="s">
        <v>961</v>
      </c>
      <c r="F39" s="637"/>
      <c r="G39" s="637"/>
      <c r="H39" s="761"/>
      <c r="I39" s="637"/>
      <c r="J39" s="761"/>
      <c r="K39" s="638"/>
      <c r="U39" s="570"/>
      <c r="V39" s="570">
        <v>11</v>
      </c>
    </row>
    <row customHeight="1" ht="22.5" hidden="1">
      <c r="A40" s="514" t="s">
        <v>81</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00F48-2948-7EDC-6BF1-85307206A1D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5" width="6.7109375" hidden="1" customWidth="1"/>
    <col min="4" max="4" style="4470" width="6.7109375" hidden="1" customWidth="1"/>
    <col min="5" max="5" style="4521" width="3.00390625" customWidth="1"/>
    <col min="6" max="6" style="4521" width="6.00390625" customWidth="1"/>
    <col min="7" max="7" style="4521" width="37.00390625" customWidth="1"/>
    <col min="8" max="8" style="4521" width="16.00390625" customWidth="1"/>
    <col min="9" max="10" style="4521" width="19.00390625" customWidth="1"/>
    <col min="11" max="11" style="4521" width="24.00390625" customWidth="1"/>
    <col min="12" max="13" style="4521" width="25.00390625" customWidth="1"/>
    <col min="14" max="16" style="4521" width="17.00390625" customWidth="1"/>
    <col min="17" max="24" style="4521" width="19.00390625" customWidth="1"/>
    <col min="25" max="25" style="4521" width="7.00390625" customWidth="1"/>
    <col min="26" max="26" style="4521" width="3.00390625" customWidth="1"/>
    <col min="27" max="27" style="4521" width="6.00390625" customWidth="1"/>
    <col min="28" max="28" style="4521" width="34.00390625" customWidth="1"/>
    <col min="29" max="30" style="4521" width="8.00390625" customWidth="1"/>
    <col min="31" max="31" style="4521" width="9.140625" hidden="1"/>
  </cols>
  <sheetData>
    <row s="4470" customFormat="1" customHeight="1" ht="10.5" hidden="1">
      <c r="A1" s="960"/>
      <c r="B1" s="960"/>
      <c r="C1" s="960"/>
      <c r="E1" s="602"/>
      <c r="H1" s="1225"/>
      <c r="AE1" s="482" t="s">
        <v>14</v>
      </c>
    </row>
    <row customHeight="1" ht="10.5" hidden="1">
      <c r="AE2" s="823">
        <v>0</v>
      </c>
    </row>
    <row s="4765" customFormat="1" customHeight="1" ht="10.5" hidden="1">
      <c r="A3" s="960"/>
      <c r="B3" s="960"/>
      <c r="C3" s="960"/>
      <c r="D3" s="482"/>
      <c r="E3" s="427"/>
      <c r="G3" s="1697" t="s">
        <v>962</v>
      </c>
      <c r="H3" s="1221"/>
      <c r="AE3" s="824">
        <v>0</v>
      </c>
    </row>
    <row customHeight="1" ht="3">
      <c r="AE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M5" s="647"/>
      <c r="AB5" s="971"/>
      <c r="AE5" s="823">
        <v>26</v>
      </c>
    </row>
    <row s="4521" customFormat="1" customHeight="1" ht="16.8">
      <c r="A6" s="1231"/>
      <c r="B6" s="1231"/>
      <c r="C6" s="1231"/>
      <c r="D6" s="1225"/>
      <c r="E6" s="1700"/>
      <c r="F6" s="2314" t="str">
        <f>IF(org=0,"Не определено",org)</f>
        <v>МУП "ЖКХ Миллеровского района"</v>
      </c>
      <c r="G6" s="2314"/>
      <c r="H6" s="2314"/>
      <c r="I6" s="2314"/>
      <c r="J6" s="2314"/>
      <c r="K6" s="2314"/>
      <c r="M6" s="647"/>
      <c r="AB6" s="1213"/>
      <c r="AE6" s="1696">
        <v>16</v>
      </c>
    </row>
    <row customHeight="1" ht="10.5">
      <c r="AE7" s="823">
        <v>10</v>
      </c>
    </row>
    <row customHeight="1" ht="10.5">
      <c r="A8" s="1116"/>
      <c r="B8" s="1116"/>
      <c r="C8" s="1116"/>
      <c r="F8" s="2166" t="s">
        <v>298</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87</v>
      </c>
      <c r="G9" s="2192" t="s">
        <v>962</v>
      </c>
      <c r="H9" s="2240" t="s">
        <v>963</v>
      </c>
      <c r="I9" s="2192" t="s">
        <v>964</v>
      </c>
      <c r="J9" s="2192" t="s">
        <v>965</v>
      </c>
      <c r="K9" s="2192" t="s">
        <v>966</v>
      </c>
      <c r="L9" s="2192" t="s">
        <v>967</v>
      </c>
      <c r="M9" s="2192" t="s">
        <v>968</v>
      </c>
      <c r="N9" s="2274" t="s">
        <v>969</v>
      </c>
      <c r="O9" s="2274"/>
      <c r="P9" s="2274"/>
      <c r="Q9" s="2464" t="s">
        <v>970</v>
      </c>
      <c r="R9" s="2465"/>
      <c r="S9" s="2465"/>
      <c r="T9" s="2466"/>
      <c r="U9" s="2464" t="s">
        <v>971</v>
      </c>
      <c r="V9" s="2465"/>
      <c r="W9" s="2465"/>
      <c r="X9" s="2466"/>
      <c r="Y9" s="2166" t="s">
        <v>972</v>
      </c>
      <c r="Z9" s="2167"/>
      <c r="AA9" s="2167"/>
      <c r="AB9" s="2168"/>
      <c r="AE9" s="823">
        <v>41</v>
      </c>
    </row>
    <row customHeight="1" ht="43.050000000000004">
      <c r="A10" s="970"/>
      <c r="B10" s="970"/>
      <c r="C10" s="970"/>
      <c r="F10" s="2240"/>
      <c r="G10" s="2240"/>
      <c r="H10" s="2297"/>
      <c r="I10" s="2240"/>
      <c r="J10" s="2240"/>
      <c r="K10" s="2240"/>
      <c r="L10" s="2240"/>
      <c r="M10" s="2240"/>
      <c r="N10" s="968" t="s">
        <v>973</v>
      </c>
      <c r="O10" s="968" t="s">
        <v>974</v>
      </c>
      <c r="P10" s="969" t="s">
        <v>975</v>
      </c>
      <c r="Q10" s="980" t="s">
        <v>88</v>
      </c>
      <c r="R10" s="980" t="s">
        <v>976</v>
      </c>
      <c r="S10" s="980" t="s">
        <v>977</v>
      </c>
      <c r="T10" s="981" t="s">
        <v>978</v>
      </c>
      <c r="U10" s="980" t="s">
        <v>88</v>
      </c>
      <c r="V10" s="980" t="s">
        <v>979</v>
      </c>
      <c r="W10" s="980" t="s">
        <v>977</v>
      </c>
      <c r="X10" s="981" t="s">
        <v>978</v>
      </c>
      <c r="Y10" s="366" t="s">
        <v>980</v>
      </c>
      <c r="Z10" s="2166" t="s">
        <v>87</v>
      </c>
      <c r="AA10" s="2168"/>
      <c r="AB10" s="1114" t="s">
        <v>981</v>
      </c>
      <c r="AE10" s="823">
        <v>41</v>
      </c>
    </row>
    <row s="4030" customFormat="1" customHeight="1" ht="5.25" hidden="1">
      <c r="A11" s="1117"/>
      <c r="B11" s="1117"/>
      <c r="C11" s="1117"/>
      <c r="E11" s="1115"/>
      <c r="F11" s="2471" t="s">
        <v>374</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982</v>
      </c>
      <c r="AE11" s="576">
        <v>0</v>
      </c>
    </row>
    <row s="4030"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983</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30" customFormat="1" customHeight="1" ht="10.5">
      <c r="A15" s="1232"/>
      <c r="B15" s="1232"/>
      <c r="C15" s="1232"/>
      <c r="E15" s="583"/>
      <c r="H15" s="576">
        <f>_xlfn.IFERROR(MATCH("нет",IP_MAIN_DIFFERENTIATION_EVENTS_FLAG,0),0)</f>
        <v>0</v>
      </c>
      <c r="AE15" s="576">
        <v>10</v>
      </c>
    </row>
    <row customHeight="1" ht="10.5" hidden="1">
      <c r="A16" s="960" t="s">
        <v>81</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50318-5928-447B-8078-2908337385B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5" width="4.140625" hidden="1" customWidth="1"/>
    <col min="4" max="4" style="4470" width="4.140625" hidden="1" customWidth="1"/>
    <col min="5" max="5" style="4521" width="3.00390625" customWidth="1"/>
    <col min="6" max="6" style="4521" width="14.00390625" customWidth="1"/>
    <col min="7" max="7" style="4521" width="3.00390625" customWidth="1"/>
    <col min="8" max="8" style="4521" width="7.00390625" customWidth="1"/>
    <col min="9" max="10" style="4521" width="16.00390625" customWidth="1"/>
    <col min="11" max="11" style="4521" width="25.00390625" customWidth="1"/>
    <col min="12" max="12" style="4521" width="7.00390625" customWidth="1"/>
    <col min="13" max="13" style="4521" width="15.00390625" customWidth="1"/>
    <col min="14" max="14" style="4521" width="3.00390625" customWidth="1"/>
    <col min="15" max="15" style="4521" width="4.00390625" customWidth="1"/>
    <col min="16" max="16" style="4521" width="8.00390625" customWidth="1"/>
    <col min="17" max="17" style="4521" width="21.00390625" customWidth="1"/>
    <col min="18" max="18" style="4521" width="14.00390625" customWidth="1"/>
    <col min="19" max="20" style="4521" width="17.00390625" customWidth="1"/>
    <col min="21" max="21" style="4521" width="9.00390625" customWidth="1"/>
    <col min="22" max="22" style="4521" width="12.00390625" customWidth="1"/>
    <col min="23" max="23" style="4521" width="9.00390625" customWidth="1"/>
    <col min="24" max="24" style="4521" width="21.00390625" customWidth="1"/>
    <col min="25" max="25" style="4521" width="12.00390625" customWidth="1"/>
    <col min="26" max="26" style="4521" width="3.00390625" customWidth="1"/>
    <col min="27" max="27" style="4521" width="6.00390625" customWidth="1"/>
    <col min="28" max="28" style="4521" width="38.00390625" customWidth="1"/>
    <col min="29" max="29" style="4521" width="15.00390625" customWidth="1"/>
    <col min="30" max="30" style="4521" width="37.57421875" hidden="1" customWidth="1"/>
    <col min="31" max="31" style="4521" width="15.7109375" hidden="1" customWidth="1"/>
    <col min="32" max="34" style="4521" width="16.00390625" customWidth="1"/>
    <col min="35" max="37" style="4521" width="16.7109375" hidden="1" customWidth="1"/>
    <col min="38" max="58" style="4521" width="8.00390625" customWidth="1"/>
    <col min="59" max="59" style="4521" width="9.140625" hidden="1"/>
  </cols>
  <sheetData>
    <row s="4470" customFormat="1" customHeight="1" ht="10.5" hidden="1">
      <c r="A1" s="960"/>
      <c r="B1" s="960"/>
      <c r="C1" s="960"/>
      <c r="E1" s="602"/>
      <c r="H1" s="1225"/>
      <c r="L1" s="1193"/>
      <c r="M1" s="1193"/>
      <c r="AD1" s="1193"/>
      <c r="AH1" s="1212"/>
      <c r="AI1" s="1205"/>
      <c r="BG1" s="482" t="s">
        <v>14</v>
      </c>
    </row>
    <row customHeight="1" ht="10.5" hidden="1">
      <c r="BG2" s="823">
        <v>0</v>
      </c>
    </row>
    <row s="4765"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L5" s="1200"/>
      <c r="M5" s="1200"/>
      <c r="AG5" s="971"/>
      <c r="AH5" s="1213"/>
      <c r="BG5" s="823">
        <v>26</v>
      </c>
    </row>
    <row customHeight="1" ht="10.5">
      <c r="F6" s="2241" t="str">
        <f>IF(org=0,"Не определено",org)</f>
        <v>МУП "ЖКХ Миллеровского района"</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298</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984</v>
      </c>
      <c r="G9" s="2474" t="s">
        <v>985</v>
      </c>
      <c r="H9" s="2475"/>
      <c r="I9" s="2192" t="s">
        <v>986</v>
      </c>
      <c r="J9" s="2192"/>
      <c r="K9" s="2192" t="s">
        <v>987</v>
      </c>
      <c r="L9" s="2192"/>
      <c r="M9" s="2192"/>
      <c r="N9" s="2192"/>
      <c r="O9" s="2192"/>
      <c r="P9" s="2192"/>
      <c r="Q9" s="2192"/>
      <c r="R9" s="2192"/>
      <c r="S9" s="2192"/>
      <c r="T9" s="2192"/>
      <c r="U9" s="2192"/>
      <c r="V9" s="2192"/>
      <c r="W9" s="2192"/>
      <c r="X9" s="2192"/>
      <c r="Y9" s="2192"/>
      <c r="Z9" s="2257" t="s">
        <v>988</v>
      </c>
      <c r="AA9" s="2258"/>
      <c r="AB9" s="2192" t="s">
        <v>989</v>
      </c>
      <c r="AC9" s="2192"/>
      <c r="AD9" s="2192"/>
      <c r="AE9" s="2192"/>
      <c r="AF9" s="2240" t="s">
        <v>990</v>
      </c>
      <c r="AG9" s="2192" t="s">
        <v>991</v>
      </c>
      <c r="AH9" s="2192"/>
      <c r="AI9" s="2240" t="s">
        <v>992</v>
      </c>
      <c r="AJ9" s="2192" t="s">
        <v>993</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994</v>
      </c>
      <c r="L10" s="2166" t="s">
        <v>995</v>
      </c>
      <c r="M10" s="2168"/>
      <c r="N10" s="2192" t="s">
        <v>996</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21" customFormat="1" customHeight="1" ht="25.2">
      <c r="A11" s="1194"/>
      <c r="B11" s="1194"/>
      <c r="C11" s="1194"/>
      <c r="D11" s="1193"/>
      <c r="E11" s="1195"/>
      <c r="F11" s="2473"/>
      <c r="G11" s="2476"/>
      <c r="H11" s="2477"/>
      <c r="I11" s="2192"/>
      <c r="J11" s="2192"/>
      <c r="K11" s="2192"/>
      <c r="L11" s="2240" t="s">
        <v>997</v>
      </c>
      <c r="M11" s="2240" t="s">
        <v>998</v>
      </c>
      <c r="N11" s="2192" t="s">
        <v>999</v>
      </c>
      <c r="O11" s="2192"/>
      <c r="P11" s="2483" t="s">
        <v>980</v>
      </c>
      <c r="Q11" s="2483" t="s">
        <v>1000</v>
      </c>
      <c r="R11" s="2483" t="s">
        <v>1001</v>
      </c>
      <c r="S11" s="2483" t="s">
        <v>1002</v>
      </c>
      <c r="T11" s="2483"/>
      <c r="U11" s="2483"/>
      <c r="V11" s="2483"/>
      <c r="W11" s="2483"/>
      <c r="X11" s="2483"/>
      <c r="Y11" s="2483"/>
      <c r="Z11" s="2259"/>
      <c r="AA11" s="2260"/>
      <c r="AB11" s="2192" t="s">
        <v>1003</v>
      </c>
      <c r="AC11" s="2192"/>
      <c r="AD11" s="2166" t="s">
        <v>1004</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88</v>
      </c>
      <c r="J12" s="1218" t="s">
        <v>1005</v>
      </c>
      <c r="K12" s="2192"/>
      <c r="L12" s="2297"/>
      <c r="M12" s="2297"/>
      <c r="N12" s="2192"/>
      <c r="O12" s="2192"/>
      <c r="P12" s="2483"/>
      <c r="Q12" s="2483"/>
      <c r="R12" s="2483"/>
      <c r="S12" s="1199" t="s">
        <v>85</v>
      </c>
      <c r="T12" s="1199" t="s">
        <v>86</v>
      </c>
      <c r="U12" s="1199" t="s">
        <v>84</v>
      </c>
      <c r="V12" s="1199" t="s">
        <v>1006</v>
      </c>
      <c r="W12" s="1199" t="s">
        <v>84</v>
      </c>
      <c r="X12" s="1199" t="s">
        <v>1007</v>
      </c>
      <c r="Y12" s="1199" t="s">
        <v>1008</v>
      </c>
      <c r="Z12" s="2265"/>
      <c r="AA12" s="2266"/>
      <c r="AB12" s="1206" t="s">
        <v>1009</v>
      </c>
      <c r="AC12" s="1206" t="s">
        <v>1010</v>
      </c>
      <c r="AD12" s="1206" t="s">
        <v>1009</v>
      </c>
      <c r="AE12" s="1206" t="s">
        <v>1010</v>
      </c>
      <c r="AF12" s="2297"/>
      <c r="AG12" s="1219" t="s">
        <v>1011</v>
      </c>
      <c r="AH12" s="1219" t="s">
        <v>1012</v>
      </c>
      <c r="AI12" s="2297"/>
      <c r="AJ12" s="1219" t="s">
        <v>1011</v>
      </c>
      <c r="AK12" s="1219" t="s">
        <v>1012</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1013</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81</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859D8-6EE7-CAF8-6B0A-E22BA3403C6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5" width="4.140625" hidden="1" customWidth="1"/>
    <col min="4" max="4" style="4470" width="4.140625" hidden="1" customWidth="1"/>
    <col min="5" max="5" style="4521" width="3.00390625" customWidth="1"/>
    <col min="6" max="6" style="4521" width="6.00390625" customWidth="1"/>
    <col min="7" max="7" style="4521" width="60.00390625" customWidth="1"/>
    <col min="8" max="9" style="4521" width="21.7109375" hidden="1" customWidth="1"/>
    <col min="10" max="10" style="4521" width="0.140625" customWidth="1"/>
    <col min="11" max="11" style="4521" width="1.00390625" customWidth="1"/>
    <col min="12" max="22" style="4521" width="8.00390625" customWidth="1"/>
    <col min="23" max="23" style="4521" width="9.140625" hidden="1"/>
  </cols>
  <sheetData>
    <row s="4470" customFormat="1" customHeight="1" ht="10.5" hidden="1">
      <c r="A1" s="1231"/>
      <c r="B1" s="1231"/>
      <c r="C1" s="1231"/>
      <c r="E1" s="602"/>
      <c r="W1" s="1225" t="s">
        <v>14</v>
      </c>
    </row>
    <row customHeight="1" ht="10.5" hidden="1">
      <c r="W2" s="1220">
        <v>0</v>
      </c>
    </row>
    <row s="4765"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3"/>
      <c r="H5" s="2313"/>
      <c r="I5" s="2313"/>
      <c r="J5" s="2313"/>
      <c r="W5" s="1220">
        <v>26</v>
      </c>
    </row>
    <row customHeight="1" ht="10.5">
      <c r="F6" s="2241" t="str">
        <f>IF(org=0,"Не определено",org)</f>
        <v>МУП "ЖКХ Миллеровского района"</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30"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298</v>
      </c>
      <c r="G9" s="2485"/>
      <c r="H9" s="2485"/>
      <c r="I9" s="2485"/>
      <c r="J9" s="2485"/>
      <c r="K9" s="1305"/>
      <c r="L9" s="1222"/>
      <c r="M9" s="1222"/>
      <c r="N9" s="1222"/>
      <c r="O9" s="1222"/>
      <c r="P9" s="1222"/>
      <c r="Q9" s="1222"/>
      <c r="R9" s="1222"/>
      <c r="S9" s="1222"/>
      <c r="T9" s="1222"/>
      <c r="U9" s="1222"/>
      <c r="V9" s="1222"/>
      <c r="W9" s="1220">
        <v>10</v>
      </c>
    </row>
    <row customHeight="1" ht="25.2">
      <c r="E10" s="1222"/>
      <c r="F10" s="2488" t="s">
        <v>87</v>
      </c>
      <c r="G10" s="2493" t="s">
        <v>1014</v>
      </c>
      <c r="H10" s="2491" t="s">
        <v>1015</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1016</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1017</v>
      </c>
      <c r="G14" s="2486" t="s">
        <v>1018</v>
      </c>
      <c r="H14" s="2486"/>
      <c r="I14" s="2486"/>
      <c r="J14" s="2486"/>
      <c r="K14" s="1299"/>
      <c r="W14" s="1220">
        <v>11</v>
      </c>
    </row>
    <row customHeight="1" ht="11.549999999999999">
      <c r="F15" s="1295">
        <v>1</v>
      </c>
      <c r="G15" s="755" t="s">
        <v>1019</v>
      </c>
      <c r="H15" s="1301">
        <f>SUM(I15:J15)</f>
        <v>0</v>
      </c>
      <c r="I15" s="1301">
        <f>SUM(I16:I27)</f>
        <v>0</v>
      </c>
      <c r="J15" s="1290"/>
      <c r="K15" s="1299"/>
      <c r="W15" s="1220">
        <v>11</v>
      </c>
    </row>
    <row customHeight="1" ht="24">
      <c r="F16" s="1295" t="s">
        <v>1020</v>
      </c>
      <c r="G16" s="1302" t="s">
        <v>1021</v>
      </c>
      <c r="H16" s="1301">
        <f>SUM(I16:J16)</f>
        <v>0</v>
      </c>
      <c r="I16" s="1300"/>
      <c r="J16" s="1290"/>
      <c r="K16" s="1299"/>
      <c r="W16" s="1220">
        <v>23</v>
      </c>
    </row>
    <row customHeight="1" ht="24">
      <c r="F17" s="1295" t="s">
        <v>1022</v>
      </c>
      <c r="G17" s="1302" t="s">
        <v>1023</v>
      </c>
      <c r="H17" s="1301">
        <f>SUM(I17:J17)</f>
        <v>0</v>
      </c>
      <c r="I17" s="1300"/>
      <c r="J17" s="1290"/>
      <c r="K17" s="1299"/>
      <c r="W17" s="1220">
        <v>23</v>
      </c>
    </row>
    <row customHeight="1" ht="35.699999999999996">
      <c r="F18" s="1295" t="s">
        <v>1024</v>
      </c>
      <c r="G18" s="1302" t="s">
        <v>1025</v>
      </c>
      <c r="H18" s="1301">
        <f>SUM(I18:J18)</f>
        <v>0</v>
      </c>
      <c r="I18" s="1300"/>
      <c r="J18" s="1290"/>
      <c r="K18" s="1299"/>
      <c r="W18" s="1220">
        <v>34</v>
      </c>
    </row>
    <row customHeight="1" ht="35.699999999999996">
      <c r="F19" s="1295" t="s">
        <v>1026</v>
      </c>
      <c r="G19" s="1302" t="s">
        <v>1027</v>
      </c>
      <c r="H19" s="1301">
        <f>SUM(I19:J19)</f>
        <v>0</v>
      </c>
      <c r="I19" s="1300"/>
      <c r="J19" s="1290"/>
      <c r="K19" s="1299"/>
      <c r="W19" s="1220">
        <v>34</v>
      </c>
    </row>
    <row customHeight="1" ht="48.29999999999999">
      <c r="F20" s="1295" t="s">
        <v>1028</v>
      </c>
      <c r="G20" s="1302" t="s">
        <v>1029</v>
      </c>
      <c r="H20" s="1301">
        <f>SUM(I20:J20)</f>
        <v>0</v>
      </c>
      <c r="I20" s="1300"/>
      <c r="J20" s="1290"/>
      <c r="K20" s="1299"/>
      <c r="W20" s="1220">
        <v>46</v>
      </c>
    </row>
    <row customHeight="1" ht="35.699999999999996">
      <c r="F21" s="1295" t="s">
        <v>1030</v>
      </c>
      <c r="G21" s="1302" t="s">
        <v>1031</v>
      </c>
      <c r="H21" s="1301">
        <f>SUM(I21:J21)</f>
        <v>0</v>
      </c>
      <c r="I21" s="1300"/>
      <c r="J21" s="1290"/>
      <c r="K21" s="1299"/>
      <c r="W21" s="1220">
        <v>34</v>
      </c>
    </row>
    <row customHeight="1" ht="35.699999999999996">
      <c r="F22" s="1295" t="s">
        <v>1032</v>
      </c>
      <c r="G22" s="1302" t="s">
        <v>1033</v>
      </c>
      <c r="H22" s="1301">
        <f>SUM(I22:J22)</f>
        <v>0</v>
      </c>
      <c r="I22" s="1300"/>
      <c r="J22" s="1290"/>
      <c r="K22" s="1299"/>
      <c r="W22" s="1220">
        <v>34</v>
      </c>
    </row>
    <row customHeight="1" ht="24">
      <c r="F23" s="1295" t="s">
        <v>1034</v>
      </c>
      <c r="G23" s="1302" t="s">
        <v>1035</v>
      </c>
      <c r="H23" s="1301">
        <f>SUM(I23:J23)</f>
        <v>0</v>
      </c>
      <c r="I23" s="1300"/>
      <c r="J23" s="1290"/>
      <c r="K23" s="1299"/>
      <c r="W23" s="1220">
        <v>23</v>
      </c>
    </row>
    <row customHeight="1" ht="24">
      <c r="F24" s="1295" t="s">
        <v>1036</v>
      </c>
      <c r="G24" s="1302" t="s">
        <v>1037</v>
      </c>
      <c r="H24" s="1301">
        <f>SUM(I24:J24)</f>
        <v>0</v>
      </c>
      <c r="I24" s="1300"/>
      <c r="J24" s="1290"/>
      <c r="K24" s="1299"/>
      <c r="W24" s="1220">
        <v>23</v>
      </c>
    </row>
    <row customHeight="1" ht="35.699999999999996">
      <c r="F25" s="1295" t="s">
        <v>1038</v>
      </c>
      <c r="G25" s="1302" t="s">
        <v>1039</v>
      </c>
      <c r="H25" s="1301">
        <f>SUM(I25:J25)</f>
        <v>0</v>
      </c>
      <c r="I25" s="1300"/>
      <c r="J25" s="1290"/>
      <c r="K25" s="1299"/>
      <c r="W25" s="1220">
        <v>34</v>
      </c>
    </row>
    <row customHeight="1" ht="35.699999999999996">
      <c r="F26" s="1295" t="s">
        <v>1040</v>
      </c>
      <c r="G26" s="1302" t="s">
        <v>1041</v>
      </c>
      <c r="H26" s="1301">
        <f>SUM(I26:J26)</f>
        <v>0</v>
      </c>
      <c r="I26" s="1300"/>
      <c r="J26" s="1290"/>
      <c r="K26" s="1299"/>
      <c r="W26" s="1220">
        <v>34</v>
      </c>
    </row>
    <row customHeight="1" ht="11.549999999999999">
      <c r="F27" s="1295" t="s">
        <v>1042</v>
      </c>
      <c r="G27" s="1302" t="s">
        <v>1043</v>
      </c>
      <c r="H27" s="1301">
        <f>SUM(I27:J27)</f>
        <v>0</v>
      </c>
      <c r="I27" s="1300"/>
      <c r="J27" s="1290"/>
      <c r="K27" s="1299"/>
      <c r="W27" s="1220">
        <v>11</v>
      </c>
    </row>
    <row customHeight="1" ht="11.549999999999999">
      <c r="F28" s="1295">
        <v>2</v>
      </c>
      <c r="G28" s="755" t="s">
        <v>1044</v>
      </c>
      <c r="H28" s="1301">
        <f>SUM(I28:J28)</f>
        <v>0</v>
      </c>
      <c r="I28" s="1301">
        <f>SUM(I29:I31)</f>
        <v>0</v>
      </c>
      <c r="J28" s="1290"/>
      <c r="K28" s="1299"/>
      <c r="W28" s="1220">
        <v>11</v>
      </c>
    </row>
    <row customHeight="1" ht="11.549999999999999">
      <c r="F29" s="1295" t="s">
        <v>707</v>
      </c>
      <c r="G29" s="1302" t="s">
        <v>1045</v>
      </c>
      <c r="H29" s="1301">
        <f>SUM(I29:J29)</f>
        <v>0</v>
      </c>
      <c r="I29" s="1300"/>
      <c r="J29" s="1290"/>
      <c r="K29" s="1299"/>
      <c r="W29" s="1220">
        <v>11</v>
      </c>
    </row>
    <row customHeight="1" ht="11.549999999999999">
      <c r="F30" s="1295" t="s">
        <v>305</v>
      </c>
      <c r="G30" s="1302" t="s">
        <v>1046</v>
      </c>
      <c r="H30" s="1301">
        <f>SUM(I30:J30)</f>
        <v>0</v>
      </c>
      <c r="I30" s="1300"/>
      <c r="J30" s="1290"/>
      <c r="K30" s="1299"/>
      <c r="W30" s="1220">
        <v>11</v>
      </c>
    </row>
    <row customHeight="1" ht="11.549999999999999">
      <c r="F31" s="1295" t="s">
        <v>308</v>
      </c>
      <c r="G31" s="1302" t="s">
        <v>1047</v>
      </c>
      <c r="H31" s="1301">
        <f>SUM(I31:J31)</f>
        <v>0</v>
      </c>
      <c r="I31" s="1300"/>
      <c r="J31" s="1290"/>
      <c r="K31" s="1299"/>
      <c r="W31" s="1220">
        <v>11</v>
      </c>
    </row>
    <row customHeight="1" ht="11.549999999999999">
      <c r="F32" s="1295">
        <v>3</v>
      </c>
      <c r="G32" s="755" t="s">
        <v>1048</v>
      </c>
      <c r="H32" s="1301">
        <f>SUM(I32:J32)</f>
        <v>0</v>
      </c>
      <c r="I32" s="1301">
        <f>SUM(I33:I34)</f>
        <v>0</v>
      </c>
      <c r="J32" s="1290"/>
      <c r="K32" s="1299"/>
      <c r="W32" s="1220">
        <v>11</v>
      </c>
    </row>
    <row customHeight="1" ht="48.29999999999999">
      <c r="F33" s="1295" t="s">
        <v>322</v>
      </c>
      <c r="G33" s="1302" t="s">
        <v>1049</v>
      </c>
      <c r="H33" s="1301">
        <f>SUM(I33:J33)</f>
        <v>0</v>
      </c>
      <c r="I33" s="1300"/>
      <c r="J33" s="1290"/>
      <c r="K33" s="1299"/>
      <c r="W33" s="1220">
        <v>46</v>
      </c>
    </row>
    <row customHeight="1" ht="11.549999999999999">
      <c r="F34" s="1295" t="s">
        <v>330</v>
      </c>
      <c r="G34" s="1302" t="s">
        <v>1050</v>
      </c>
      <c r="H34" s="1301">
        <f>SUM(I34:J34)</f>
        <v>0</v>
      </c>
      <c r="I34" s="1300"/>
      <c r="J34" s="1290"/>
      <c r="K34" s="1299"/>
      <c r="W34" s="1220">
        <v>11</v>
      </c>
    </row>
    <row customHeight="1" ht="11.549999999999999">
      <c r="F35" s="1295">
        <v>4</v>
      </c>
      <c r="G35" s="755" t="s">
        <v>1051</v>
      </c>
      <c r="H35" s="1301">
        <f>SUM(I35:J35)</f>
        <v>0</v>
      </c>
      <c r="I35" s="1300"/>
      <c r="J35" s="1290"/>
      <c r="K35" s="1299"/>
      <c r="W35" s="1220">
        <v>11</v>
      </c>
    </row>
    <row customHeight="1" ht="11.549999999999999">
      <c r="F36" s="1295"/>
      <c r="G36" s="758" t="s">
        <v>1052</v>
      </c>
      <c r="H36" s="1301">
        <f>SUM(I36:J36)</f>
        <v>0</v>
      </c>
      <c r="I36" s="1301">
        <f>SUM(I15,I28,I32,I35)</f>
        <v>0</v>
      </c>
      <c r="J36" s="1290"/>
      <c r="K36" s="1299"/>
      <c r="W36" s="1220">
        <v>11</v>
      </c>
    </row>
    <row customHeight="1" ht="29.25">
      <c r="F37" s="1296" t="s">
        <v>1053</v>
      </c>
      <c r="G37" s="2487" t="s">
        <v>1054</v>
      </c>
      <c r="H37" s="2487"/>
      <c r="I37" s="2487"/>
      <c r="J37" s="2487"/>
      <c r="K37" s="1299"/>
      <c r="W37" s="1220">
        <v>28</v>
      </c>
    </row>
    <row customHeight="1" ht="24">
      <c r="F38" s="1295" t="s">
        <v>108</v>
      </c>
      <c r="G38" s="755" t="s">
        <v>1055</v>
      </c>
      <c r="H38" s="1301">
        <f>SUM(I38:J38)</f>
        <v>0</v>
      </c>
      <c r="I38" s="1301">
        <f>SUM(I39,I44,I47)</f>
        <v>0</v>
      </c>
      <c r="J38" s="1290"/>
      <c r="K38" s="1299"/>
      <c r="W38" s="1220">
        <v>23</v>
      </c>
    </row>
    <row customHeight="1" ht="11.549999999999999">
      <c r="F39" s="1295" t="s">
        <v>1020</v>
      </c>
      <c r="G39" s="1302" t="s">
        <v>1019</v>
      </c>
      <c r="H39" s="1301">
        <f>SUM(I39:J39)</f>
        <v>0</v>
      </c>
      <c r="I39" s="1301">
        <f>SUM(I40:I43)</f>
        <v>0</v>
      </c>
      <c r="J39" s="1290"/>
      <c r="K39" s="1299"/>
      <c r="W39" s="1220">
        <v>11</v>
      </c>
    </row>
    <row customHeight="1" ht="24">
      <c r="F40" s="1295" t="s">
        <v>1056</v>
      </c>
      <c r="G40" s="1303" t="s">
        <v>1057</v>
      </c>
      <c r="H40" s="1301">
        <f>SUM(I40:J40)</f>
        <v>0</v>
      </c>
      <c r="I40" s="1300"/>
      <c r="J40" s="1290"/>
      <c r="K40" s="1299"/>
      <c r="W40" s="1220">
        <v>23</v>
      </c>
    </row>
    <row customHeight="1" ht="11.549999999999999">
      <c r="F41" s="1295" t="s">
        <v>1058</v>
      </c>
      <c r="G41" s="1303" t="s">
        <v>1059</v>
      </c>
      <c r="H41" s="1301">
        <f>SUM(I41:J41)</f>
        <v>0</v>
      </c>
      <c r="I41" s="1300"/>
      <c r="J41" s="1290"/>
      <c r="K41" s="1299"/>
      <c r="W41" s="1220">
        <v>11</v>
      </c>
    </row>
    <row customHeight="1" ht="11.549999999999999">
      <c r="F42" s="1295" t="s">
        <v>1060</v>
      </c>
      <c r="G42" s="1303" t="s">
        <v>1061</v>
      </c>
      <c r="H42" s="1301">
        <f>SUM(I42:J42)</f>
        <v>0</v>
      </c>
      <c r="I42" s="1300"/>
      <c r="J42" s="1290"/>
      <c r="K42" s="1299"/>
      <c r="W42" s="1220">
        <v>11</v>
      </c>
    </row>
    <row customHeight="1" ht="35.699999999999996">
      <c r="F43" s="1295" t="s">
        <v>1062</v>
      </c>
      <c r="G43" s="1303" t="s">
        <v>1063</v>
      </c>
      <c r="H43" s="1301">
        <f>SUM(I43:J43)</f>
        <v>0</v>
      </c>
      <c r="I43" s="1300"/>
      <c r="J43" s="1290"/>
      <c r="K43" s="1299"/>
      <c r="W43" s="1220">
        <v>34</v>
      </c>
    </row>
    <row customHeight="1" ht="11.549999999999999">
      <c r="F44" s="1295" t="s">
        <v>1022</v>
      </c>
      <c r="G44" s="1302" t="s">
        <v>1048</v>
      </c>
      <c r="H44" s="1301">
        <f>SUM(I44:J44)</f>
        <v>0</v>
      </c>
      <c r="I44" s="1301">
        <f>SUM(I45:I46)</f>
        <v>0</v>
      </c>
      <c r="J44" s="1290"/>
      <c r="K44" s="1299"/>
      <c r="W44" s="1220">
        <v>11</v>
      </c>
    </row>
    <row customHeight="1" ht="48.29999999999999">
      <c r="F45" s="1295" t="s">
        <v>1064</v>
      </c>
      <c r="G45" s="1303" t="s">
        <v>1049</v>
      </c>
      <c r="H45" s="1301">
        <f>SUM(I45:J45)</f>
        <v>0</v>
      </c>
      <c r="I45" s="1300"/>
      <c r="J45" s="1290"/>
      <c r="K45" s="1299"/>
      <c r="W45" s="1220">
        <v>46</v>
      </c>
    </row>
    <row customHeight="1" ht="11.549999999999999">
      <c r="F46" s="1295" t="s">
        <v>1065</v>
      </c>
      <c r="G46" s="1303" t="s">
        <v>1050</v>
      </c>
      <c r="H46" s="1301">
        <f>SUM(I46:J46)</f>
        <v>0</v>
      </c>
      <c r="I46" s="1300"/>
      <c r="J46" s="1290"/>
      <c r="K46" s="1299"/>
      <c r="W46" s="1220">
        <v>11</v>
      </c>
    </row>
    <row customHeight="1" ht="11.549999999999999">
      <c r="F47" s="1295" t="s">
        <v>1024</v>
      </c>
      <c r="G47" s="1302" t="s">
        <v>1066</v>
      </c>
      <c r="H47" s="1301">
        <f>SUM(I47:J47)</f>
        <v>0</v>
      </c>
      <c r="I47" s="1300"/>
      <c r="J47" s="1290"/>
      <c r="K47" s="1299"/>
      <c r="W47" s="1220">
        <v>11</v>
      </c>
    </row>
    <row customHeight="1" ht="24">
      <c r="F48" s="1295" t="s">
        <v>109</v>
      </c>
      <c r="G48" s="755" t="s">
        <v>1067</v>
      </c>
      <c r="H48" s="1301">
        <f>SUM(I48:J48)</f>
        <v>0</v>
      </c>
      <c r="I48" s="1301">
        <f>SUM(I49,I54,I57)</f>
        <v>0</v>
      </c>
      <c r="J48" s="1290"/>
      <c r="K48" s="1299"/>
      <c r="W48" s="1220">
        <v>23</v>
      </c>
    </row>
    <row customHeight="1" ht="11.549999999999999">
      <c r="F49" s="1295" t="s">
        <v>707</v>
      </c>
      <c r="G49" s="1302" t="s">
        <v>1019</v>
      </c>
      <c r="H49" s="1301">
        <f>SUM(I49:J49)</f>
        <v>0</v>
      </c>
      <c r="I49" s="1301">
        <f>SUM(I50:I53)</f>
        <v>0</v>
      </c>
      <c r="J49" s="1290"/>
      <c r="K49" s="1299"/>
      <c r="W49" s="1220">
        <v>11</v>
      </c>
    </row>
    <row customHeight="1" ht="24">
      <c r="F50" s="1295" t="s">
        <v>710</v>
      </c>
      <c r="G50" s="1303" t="s">
        <v>1057</v>
      </c>
      <c r="H50" s="1301">
        <f>SUM(I50:J50)</f>
        <v>0</v>
      </c>
      <c r="I50" s="1300"/>
      <c r="J50" s="1290"/>
      <c r="K50" s="1299"/>
      <c r="W50" s="1220">
        <v>23</v>
      </c>
    </row>
    <row customHeight="1" ht="11.549999999999999">
      <c r="F51" s="1295" t="s">
        <v>713</v>
      </c>
      <c r="G51" s="1303" t="s">
        <v>1059</v>
      </c>
      <c r="H51" s="1301">
        <f>SUM(I51:J51)</f>
        <v>0</v>
      </c>
      <c r="I51" s="1300"/>
      <c r="J51" s="1290"/>
      <c r="K51" s="1299"/>
      <c r="W51" s="1220">
        <v>11</v>
      </c>
    </row>
    <row customHeight="1" ht="11.549999999999999">
      <c r="F52" s="1295" t="s">
        <v>1068</v>
      </c>
      <c r="G52" s="1303" t="s">
        <v>1061</v>
      </c>
      <c r="H52" s="1301">
        <f>SUM(I52:J52)</f>
        <v>0</v>
      </c>
      <c r="I52" s="1300"/>
      <c r="J52" s="1290"/>
      <c r="K52" s="1299"/>
      <c r="W52" s="1220">
        <v>11</v>
      </c>
    </row>
    <row customHeight="1" ht="35.699999999999996">
      <c r="F53" s="1295" t="s">
        <v>1069</v>
      </c>
      <c r="G53" s="1303" t="s">
        <v>1063</v>
      </c>
      <c r="H53" s="1301">
        <f>SUM(I53:J53)</f>
        <v>0</v>
      </c>
      <c r="I53" s="1300"/>
      <c r="J53" s="1290"/>
      <c r="K53" s="1299"/>
      <c r="W53" s="1220">
        <v>34</v>
      </c>
    </row>
    <row customHeight="1" ht="11.549999999999999">
      <c r="F54" s="1295" t="s">
        <v>305</v>
      </c>
      <c r="G54" s="1302" t="s">
        <v>1048</v>
      </c>
      <c r="H54" s="1301">
        <f>SUM(I54:J54)</f>
        <v>0</v>
      </c>
      <c r="I54" s="1301">
        <f>SUM(I55:I56)</f>
        <v>0</v>
      </c>
      <c r="J54" s="1290"/>
      <c r="K54" s="1299"/>
      <c r="W54" s="1220">
        <v>11</v>
      </c>
    </row>
    <row customHeight="1" ht="48.29999999999999">
      <c r="F55" s="1295" t="s">
        <v>717</v>
      </c>
      <c r="G55" s="1303" t="s">
        <v>1049</v>
      </c>
      <c r="H55" s="1301">
        <f>SUM(I55:J55)</f>
        <v>0</v>
      </c>
      <c r="I55" s="1300"/>
      <c r="J55" s="1290"/>
      <c r="K55" s="1299"/>
      <c r="W55" s="1220">
        <v>46</v>
      </c>
    </row>
    <row customHeight="1" ht="11.549999999999999">
      <c r="F56" s="1295" t="s">
        <v>719</v>
      </c>
      <c r="G56" s="1303" t="s">
        <v>1050</v>
      </c>
      <c r="H56" s="1301">
        <f>SUM(I56:J56)</f>
        <v>0</v>
      </c>
      <c r="I56" s="1300"/>
      <c r="J56" s="1290"/>
      <c r="K56" s="1299"/>
      <c r="W56" s="1220">
        <v>11</v>
      </c>
    </row>
    <row customHeight="1" ht="11.549999999999999">
      <c r="F57" s="1295" t="s">
        <v>308</v>
      </c>
      <c r="G57" s="1302" t="s">
        <v>1066</v>
      </c>
      <c r="H57" s="1301">
        <f>SUM(I57:J57)</f>
        <v>0</v>
      </c>
      <c r="I57" s="1300"/>
      <c r="J57" s="1290"/>
      <c r="K57" s="1299"/>
      <c r="W57" s="1220">
        <v>11</v>
      </c>
    </row>
    <row customHeight="1" ht="11.549999999999999">
      <c r="F58" s="1295"/>
      <c r="G58" s="1304" t="s">
        <v>1052</v>
      </c>
      <c r="H58" s="1301">
        <f>SUM(I58:J58)</f>
        <v>0</v>
      </c>
      <c r="I58" s="1301">
        <f>SUM(I38,I48)</f>
        <v>0</v>
      </c>
      <c r="J58" s="1290"/>
      <c r="K58" s="1299"/>
      <c r="W58" s="1220">
        <v>11</v>
      </c>
    </row>
    <row customHeight="1" ht="10.5" hidden="1">
      <c r="A59" s="1231" t="s">
        <v>81</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7F6D2-C0D8-D8B1-0868-3BA30A43DA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9" width="4.7109375" hidden="1" customWidth="1"/>
    <col min="2" max="2" style="4432" width="4.7109375" hidden="1" customWidth="1"/>
    <col min="3" max="4" style="4429" width="4.7109375" hidden="1" customWidth="1"/>
    <col min="5" max="5" style="4429" width="3.00390625" customWidth="1"/>
    <col min="6" max="6" style="4429" width="6.00390625" customWidth="1"/>
    <col min="7" max="7" style="4429" width="18.00390625" customWidth="1"/>
    <col min="8" max="8" style="4429" width="27.00390625" customWidth="1"/>
    <col min="9" max="9" style="4429" width="18.00390625" customWidth="1"/>
    <col min="10" max="14" style="4429" width="0.8515625" hidden="1" customWidth="1"/>
    <col min="15" max="28" style="4429" width="21.7109375" hidden="1" customWidth="1"/>
    <col min="29" max="71" style="4429" width="0.8515625" hidden="1" customWidth="1"/>
    <col min="72" max="79" style="4429" width="21.7109375" customWidth="1"/>
    <col min="80" max="81" style="4429" width="29.140625" customWidth="1"/>
    <col min="82" max="89" style="4429" width="21.7109375" customWidth="1"/>
    <col min="90" max="102" style="4429" width="0.7109375" customWidth="1"/>
    <col min="103" max="114" style="4429" width="21.7109375" hidden="1" customWidth="1"/>
    <col min="115" max="178" style="4429" width="0.7109375" hidden="1" customWidth="1"/>
    <col min="179" max="179" style="4429" width="0.140625" customWidth="1"/>
    <col min="180" max="184" style="4429" width="8.00390625" customWidth="1"/>
    <col min="185" max="185" style="4429" width="9.140625" hidden="1"/>
  </cols>
  <sheetData>
    <row s="4367" customFormat="1" customHeight="1" ht="12" hidden="1">
      <c r="B1" s="988"/>
      <c r="C1" s="989"/>
      <c r="D1" s="989"/>
      <c r="GC1" s="987" t="s">
        <v>14</v>
      </c>
    </row>
    <row s="4367"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7"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3"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7" customFormat="1" customHeight="1" ht="18.75">
      <c r="B6" s="1008"/>
      <c r="E6" s="1010"/>
      <c r="F6" s="2279" t="str">
        <f>IF(org=0,"Не определено",org)</f>
        <v>МУП "ЖКХ Миллеровского района"</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2"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2" customFormat="1" customHeight="1" ht="11.25" hidden="1">
      <c r="B8" s="999"/>
      <c r="F8" s="1121"/>
      <c r="G8" s="828"/>
      <c r="H8" s="425"/>
      <c r="I8" s="425"/>
      <c r="J8" s="425"/>
      <c r="K8" s="425"/>
      <c r="L8" s="425"/>
      <c r="M8" s="1121"/>
      <c r="N8" s="1121"/>
      <c r="O8" s="2515" t="s">
        <v>1070</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1071</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2"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2" customFormat="1" customHeight="1" ht="11.549999999999999">
      <c r="B10" s="999"/>
      <c r="F10" s="2494" t="s">
        <v>298</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87</v>
      </c>
      <c r="G11" s="2270" t="s">
        <v>1072</v>
      </c>
      <c r="H11" s="2502" t="s">
        <v>1073</v>
      </c>
      <c r="I11" s="2502" t="s">
        <v>1074</v>
      </c>
      <c r="J11" s="2503"/>
      <c r="K11" s="2503"/>
      <c r="L11" s="2503"/>
      <c r="M11" s="2503"/>
      <c r="N11" s="2503"/>
      <c r="O11" s="2274" t="s">
        <v>1075</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1075</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1075</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1076</v>
      </c>
      <c r="P12" s="2274"/>
      <c r="Q12" s="2274"/>
      <c r="R12" s="2274"/>
      <c r="S12" s="2274" t="s">
        <v>1077</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1078</v>
      </c>
      <c r="BU12" s="2452"/>
      <c r="BV12" s="2452"/>
      <c r="BW12" s="2498"/>
      <c r="BX12" s="2451" t="s">
        <v>1079</v>
      </c>
      <c r="BY12" s="2452"/>
      <c r="BZ12" s="2452"/>
      <c r="CA12" s="2498"/>
      <c r="CB12" s="2451" t="s">
        <v>1080</v>
      </c>
      <c r="CC12" s="2498"/>
      <c r="CD12" s="2451" t="s">
        <v>1081</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1082</v>
      </c>
      <c r="CZ12" s="2452"/>
      <c r="DA12" s="2452"/>
      <c r="DB12" s="2452"/>
      <c r="DC12" s="2452"/>
      <c r="DD12" s="2498"/>
      <c r="DE12" s="2451" t="s">
        <v>1083</v>
      </c>
      <c r="DF12" s="2498"/>
      <c r="DG12" s="2451" t="s">
        <v>1081</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1084</v>
      </c>
      <c r="P13" s="2274"/>
      <c r="Q13" s="2274"/>
      <c r="R13" s="2274"/>
      <c r="S13" s="2401" t="s">
        <v>1085</v>
      </c>
      <c r="T13" s="2453"/>
      <c r="U13" s="2192" t="s">
        <v>1086</v>
      </c>
      <c r="V13" s="2192"/>
      <c r="W13" s="2192"/>
      <c r="X13" s="2192"/>
      <c r="Y13" s="2192" t="s">
        <v>1087</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1088</v>
      </c>
      <c r="BU13" s="2453"/>
      <c r="BV13" s="2401" t="s">
        <v>1089</v>
      </c>
      <c r="BW13" s="2453"/>
      <c r="BX13" s="2401" t="s">
        <v>1090</v>
      </c>
      <c r="BY13" s="2453"/>
      <c r="BZ13" s="2401" t="s">
        <v>1091</v>
      </c>
      <c r="CA13" s="2453"/>
      <c r="CB13" s="2401" t="s">
        <v>1092</v>
      </c>
      <c r="CC13" s="2453"/>
      <c r="CD13" s="2401" t="s">
        <v>1093</v>
      </c>
      <c r="CE13" s="2453"/>
      <c r="CF13" s="2401" t="s">
        <v>1094</v>
      </c>
      <c r="CG13" s="2453"/>
      <c r="CH13" s="2451" t="s">
        <v>1095</v>
      </c>
      <c r="CI13" s="2452"/>
      <c r="CJ13" s="2452"/>
      <c r="CK13" s="2498"/>
      <c r="CL13" s="2501"/>
      <c r="CM13" s="2499"/>
      <c r="CN13" s="2499"/>
      <c r="CO13" s="2499"/>
      <c r="CP13" s="2499"/>
      <c r="CQ13" s="2499"/>
      <c r="CR13" s="2499"/>
      <c r="CS13" s="2499"/>
      <c r="CT13" s="2499"/>
      <c r="CU13" s="2499"/>
      <c r="CV13" s="2499"/>
      <c r="CW13" s="2499"/>
      <c r="CX13" s="2518"/>
      <c r="CY13" s="2401" t="s">
        <v>1096</v>
      </c>
      <c r="CZ13" s="2453"/>
      <c r="DA13" s="2401" t="s">
        <v>1097</v>
      </c>
      <c r="DB13" s="2453"/>
      <c r="DC13" s="2401" t="s">
        <v>1098</v>
      </c>
      <c r="DD13" s="2453"/>
      <c r="DE13" s="2401" t="s">
        <v>1099</v>
      </c>
      <c r="DF13" s="2453"/>
      <c r="DG13" s="2451" t="s">
        <v>1100</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1101</v>
      </c>
      <c r="P14" s="2453"/>
      <c r="Q14" s="2401" t="s">
        <v>1102</v>
      </c>
      <c r="R14" s="2453"/>
      <c r="S14" s="2402"/>
      <c r="T14" s="2278"/>
      <c r="U14" s="2401" t="s">
        <v>834</v>
      </c>
      <c r="V14" s="2453"/>
      <c r="W14" s="2401" t="s">
        <v>837</v>
      </c>
      <c r="X14" s="2453"/>
      <c r="Y14" s="2401" t="s">
        <v>834</v>
      </c>
      <c r="Z14" s="2453"/>
      <c r="AA14" s="2401" t="s">
        <v>844</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1103</v>
      </c>
      <c r="CI14" s="2453"/>
      <c r="CJ14" s="2401" t="s">
        <v>1104</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1105</v>
      </c>
      <c r="DH14" s="2453"/>
      <c r="DI14" s="2401" t="s">
        <v>1106</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824</v>
      </c>
      <c r="P16" s="2498"/>
      <c r="Q16" s="2451" t="s">
        <v>826</v>
      </c>
      <c r="R16" s="2498"/>
      <c r="S16" s="2451" t="s">
        <v>830</v>
      </c>
      <c r="T16" s="2498"/>
      <c r="U16" s="2451" t="s">
        <v>835</v>
      </c>
      <c r="V16" s="2498"/>
      <c r="W16" s="2451" t="s">
        <v>838</v>
      </c>
      <c r="X16" s="2498"/>
      <c r="Y16" s="2451" t="s">
        <v>842</v>
      </c>
      <c r="Z16" s="2498"/>
      <c r="AA16" s="2451" t="s">
        <v>845</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556</v>
      </c>
      <c r="BU16" s="2498"/>
      <c r="BV16" s="2451" t="s">
        <v>556</v>
      </c>
      <c r="BW16" s="2498"/>
      <c r="BX16" s="2451" t="s">
        <v>556</v>
      </c>
      <c r="BY16" s="2498"/>
      <c r="BZ16" s="2451" t="s">
        <v>556</v>
      </c>
      <c r="CA16" s="2498"/>
      <c r="CB16" s="2451" t="s">
        <v>1107</v>
      </c>
      <c r="CC16" s="2498"/>
      <c r="CD16" s="2451" t="s">
        <v>556</v>
      </c>
      <c r="CE16" s="2498"/>
      <c r="CF16" s="2451" t="s">
        <v>1108</v>
      </c>
      <c r="CG16" s="2498"/>
      <c r="CH16" s="2451" t="s">
        <v>1109</v>
      </c>
      <c r="CI16" s="2498"/>
      <c r="CJ16" s="2451" t="s">
        <v>1109</v>
      </c>
      <c r="CK16" s="2498"/>
      <c r="CL16" s="2501"/>
      <c r="CM16" s="2499"/>
      <c r="CN16" s="2499"/>
      <c r="CO16" s="2499"/>
      <c r="CP16" s="2499"/>
      <c r="CQ16" s="2499"/>
      <c r="CR16" s="2499"/>
      <c r="CS16" s="2499"/>
      <c r="CT16" s="2499"/>
      <c r="CU16" s="2499"/>
      <c r="CV16" s="2499"/>
      <c r="CW16" s="2499"/>
      <c r="CX16" s="2518"/>
      <c r="CY16" s="2401" t="s">
        <v>556</v>
      </c>
      <c r="CZ16" s="2453"/>
      <c r="DA16" s="2401" t="s">
        <v>556</v>
      </c>
      <c r="DB16" s="2453"/>
      <c r="DC16" s="2401" t="s">
        <v>556</v>
      </c>
      <c r="DD16" s="2453"/>
      <c r="DE16" s="2451" t="s">
        <v>1107</v>
      </c>
      <c r="DF16" s="2498"/>
      <c r="DG16" s="2451" t="s">
        <v>1110</v>
      </c>
      <c r="DH16" s="2498"/>
      <c r="DI16" s="2451" t="s">
        <v>1110</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1111</v>
      </c>
      <c r="P17" s="1256" t="s">
        <v>1112</v>
      </c>
      <c r="Q17" s="1256" t="s">
        <v>1111</v>
      </c>
      <c r="R17" s="1256" t="s">
        <v>1112</v>
      </c>
      <c r="S17" s="1256" t="s">
        <v>1111</v>
      </c>
      <c r="T17" s="1256" t="s">
        <v>1112</v>
      </c>
      <c r="U17" s="1256" t="s">
        <v>1111</v>
      </c>
      <c r="V17" s="1256" t="s">
        <v>1112</v>
      </c>
      <c r="W17" s="1256" t="s">
        <v>1111</v>
      </c>
      <c r="X17" s="1256" t="s">
        <v>1112</v>
      </c>
      <c r="Y17" s="1256" t="s">
        <v>1111</v>
      </c>
      <c r="Z17" s="1256" t="s">
        <v>1112</v>
      </c>
      <c r="AA17" s="1256" t="s">
        <v>1111</v>
      </c>
      <c r="AB17" s="1256" t="s">
        <v>1112</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1111</v>
      </c>
      <c r="BU17" s="1256" t="s">
        <v>1112</v>
      </c>
      <c r="BV17" s="1256" t="s">
        <v>1111</v>
      </c>
      <c r="BW17" s="1256" t="s">
        <v>1112</v>
      </c>
      <c r="BX17" s="1256" t="s">
        <v>1111</v>
      </c>
      <c r="BY17" s="1256" t="s">
        <v>1112</v>
      </c>
      <c r="BZ17" s="1256" t="s">
        <v>1111</v>
      </c>
      <c r="CA17" s="1256" t="s">
        <v>1112</v>
      </c>
      <c r="CB17" s="1256" t="s">
        <v>1111</v>
      </c>
      <c r="CC17" s="1256" t="s">
        <v>1112</v>
      </c>
      <c r="CD17" s="1256" t="s">
        <v>1111</v>
      </c>
      <c r="CE17" s="1256" t="s">
        <v>1112</v>
      </c>
      <c r="CF17" s="1256" t="s">
        <v>1111</v>
      </c>
      <c r="CG17" s="1256" t="s">
        <v>1112</v>
      </c>
      <c r="CH17" s="1256" t="s">
        <v>1111</v>
      </c>
      <c r="CI17" s="1256" t="s">
        <v>1112</v>
      </c>
      <c r="CJ17" s="1256" t="s">
        <v>1111</v>
      </c>
      <c r="CK17" s="1256" t="s">
        <v>1112</v>
      </c>
      <c r="CL17" s="2501"/>
      <c r="CM17" s="2499"/>
      <c r="CN17" s="2499"/>
      <c r="CO17" s="2499"/>
      <c r="CP17" s="2499"/>
      <c r="CQ17" s="2499"/>
      <c r="CR17" s="2499"/>
      <c r="CS17" s="2499"/>
      <c r="CT17" s="2499"/>
      <c r="CU17" s="2499"/>
      <c r="CV17" s="2499"/>
      <c r="CW17" s="2499"/>
      <c r="CX17" s="2518"/>
      <c r="CY17" s="1256" t="s">
        <v>1111</v>
      </c>
      <c r="CZ17" s="1256" t="s">
        <v>1112</v>
      </c>
      <c r="DA17" s="1256" t="s">
        <v>1111</v>
      </c>
      <c r="DB17" s="1256" t="s">
        <v>1112</v>
      </c>
      <c r="DC17" s="1256" t="s">
        <v>1111</v>
      </c>
      <c r="DD17" s="1256" t="s">
        <v>1112</v>
      </c>
      <c r="DE17" s="1256" t="s">
        <v>1111</v>
      </c>
      <c r="DF17" s="1256" t="s">
        <v>1112</v>
      </c>
      <c r="DG17" s="1256" t="s">
        <v>1111</v>
      </c>
      <c r="DH17" s="1256" t="s">
        <v>1112</v>
      </c>
      <c r="DI17" s="1256" t="s">
        <v>1111</v>
      </c>
      <c r="DJ17" s="1256" t="s">
        <v>1112</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7"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7"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7" customFormat="1" customHeight="1" ht="11.25" hidden="1">
      <c r="B20" s="1005"/>
      <c r="D20" s="989"/>
      <c r="E20" s="1004"/>
      <c r="F20" s="1262" t="s">
        <v>374</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7"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7" customFormat="1" customHeight="1" ht="12.75">
      <c r="A22" s="1006"/>
      <c r="B22" s="1006"/>
      <c r="C22" s="1006"/>
      <c r="D22" s="1006"/>
      <c r="E22" s="1006"/>
      <c r="FX22" s="1006"/>
      <c r="FY22" s="1006"/>
      <c r="FZ22" s="1006"/>
      <c r="GA22" s="1006"/>
      <c r="GB22" s="1006"/>
      <c r="GC22" s="987">
        <v>12</v>
      </c>
    </row>
    <row s="4429"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81</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2B582-46D8-7408-815E-C0D2324F0B8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36.00390625" customWidth="1"/>
    <col min="6" max="6" style="4521" width="9.00390625" customWidth="1"/>
    <col min="7" max="7" style="4521" width="42.421875" hidden="1" customWidth="1"/>
    <col min="8" max="8" style="4521" width="40.7109375" customWidth="1"/>
    <col min="9" max="9" style="4470" width="93.00390625" customWidth="1"/>
    <col min="10" max="17" style="4521" width="10.00390625" customWidth="1"/>
    <col min="18" max="18" style="4555" width="10.00390625" customWidth="1"/>
    <col min="19" max="19" style="4521" width="10.57421875" hidden="1"/>
  </cols>
  <sheetData>
    <row s="4470" customFormat="1" customHeight="1" ht="15" hidden="1">
      <c r="C1" s="737"/>
      <c r="H1" s="482">
        <v>4</v>
      </c>
      <c r="R1" s="485"/>
      <c r="S1" s="482" t="s">
        <v>14</v>
      </c>
    </row>
    <row customHeight="1" ht="22.5" hidden="1">
      <c r="C2" s="1993" t="s">
        <v>687</v>
      </c>
      <c r="D2" s="604"/>
      <c r="E2" s="728"/>
      <c r="F2" s="1826" t="str">
        <f>IF(TEMPLATE_SPHERE="HEAT","Гкал/час","тыс. куб. м/сутки")</f>
        <v>тыс. куб. м/сутки</v>
      </c>
      <c r="G2" s="745"/>
      <c r="H2" s="745"/>
      <c r="I2" s="354"/>
      <c r="S2" s="570">
        <v>0</v>
      </c>
    </row>
    <row s="4470"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2"/>
      <c r="F5" s="2302"/>
      <c r="G5" s="2302"/>
      <c r="H5" s="2302"/>
      <c r="I5" s="602"/>
      <c r="S5" s="570">
        <v>38</v>
      </c>
    </row>
    <row customHeight="1" ht="15.75">
      <c r="C6" s="241"/>
      <c r="D6" s="2241" t="str">
        <f>IF(org=0,"Не определено",org)</f>
        <v>МУП "ЖКХ Миллеровского района"</v>
      </c>
      <c r="E6" s="2241"/>
      <c r="F6" s="2241"/>
      <c r="G6" s="2241"/>
      <c r="H6" s="2241"/>
      <c r="I6" s="602"/>
      <c r="S6" s="570">
        <v>15</v>
      </c>
    </row>
    <row s="4521" customFormat="1" customHeight="1" ht="15.75">
      <c r="A7" s="824"/>
      <c r="C7" s="241"/>
      <c r="D7" s="741"/>
      <c r="E7" s="741"/>
      <c r="F7" s="741"/>
      <c r="G7" s="741"/>
      <c r="H7" s="817"/>
      <c r="I7" s="602"/>
      <c r="R7" s="740"/>
      <c r="S7" s="823">
        <v>15</v>
      </c>
    </row>
    <row customHeight="1" ht="1.05">
      <c r="C8" s="241"/>
      <c r="D8" s="574"/>
      <c r="E8" s="574"/>
      <c r="F8" s="574"/>
      <c r="G8" s="574"/>
      <c r="H8" s="602" t="s">
        <v>116</v>
      </c>
      <c r="S8" s="570">
        <v>1</v>
      </c>
    </row>
    <row customHeight="1" ht="15.75">
      <c r="C9" s="241"/>
      <c r="D9" s="776"/>
      <c r="E9" s="2432" t="s">
        <v>104</v>
      </c>
      <c r="F9" s="2433"/>
      <c r="G9" s="881" t="str">
        <f>IF(G8="","",INDEX(DIFFERENTIATION_UNMERGE_VD,MATCH(G8,DIFFERENTIATION_ID_DIFF,0)))</f>
        <v/>
      </c>
      <c r="H9" s="881" t="str">
        <f>IF(H8="","",INDEX(DIFFERENTIATION_UNMERGE_VD,MATCH(H8,DIFFERENTIATION_ID_DIFF,0)))</f>
        <v>Холодное водоснабжение. Питьевая вода</v>
      </c>
      <c r="I9" s="2192" t="s">
        <v>299</v>
      </c>
      <c r="S9" s="570">
        <v>15</v>
      </c>
    </row>
    <row s="4521" customFormat="1" customHeight="1" ht="15.75">
      <c r="A10" s="824"/>
      <c r="C10" s="241"/>
      <c r="D10" s="776"/>
      <c r="E10" s="2432" t="s">
        <v>562</v>
      </c>
      <c r="F10" s="2433"/>
      <c r="G10" s="881" t="str">
        <f>IF(G8="","",INDEX(DIFFERENTIATION_UNMERGE_AREA,MATCH(G8,DIFFERENTIATION_ID_DIFF,0)))</f>
        <v/>
      </c>
      <c r="H10" s="881" t="str">
        <f>IF(H8="","",INDEX(DIFFERENTIATION_UNMERGE_AREA,MATCH(H8,DIFFERENTIATION_ID_DIFF,0)))</f>
        <v>без дифференциации</v>
      </c>
      <c r="I10" s="2192"/>
      <c r="R10" s="740"/>
      <c r="S10" s="823">
        <v>15</v>
      </c>
    </row>
    <row s="4521" customFormat="1" customHeight="1" ht="15.75">
      <c r="A11" s="824"/>
      <c r="C11" s="241"/>
      <c r="D11" s="776"/>
      <c r="E11" s="2432" t="s">
        <v>563</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21" customFormat="1" customHeight="1" ht="15.75">
      <c r="A12" s="824"/>
      <c r="C12" s="241"/>
      <c r="D12" s="2434" t="s">
        <v>298</v>
      </c>
      <c r="E12" s="2435"/>
      <c r="F12" s="2435"/>
      <c r="G12" s="952"/>
      <c r="H12" s="952"/>
      <c r="I12" s="2192"/>
      <c r="R12" s="740"/>
      <c r="S12" s="823">
        <v>15</v>
      </c>
    </row>
    <row customHeight="1" ht="35.699999999999996">
      <c r="C13" s="241"/>
      <c r="D13" s="826" t="s">
        <v>87</v>
      </c>
      <c r="E13" s="825" t="s">
        <v>300</v>
      </c>
      <c r="F13" s="825" t="s">
        <v>564</v>
      </c>
      <c r="G13" s="873" t="s">
        <v>301</v>
      </c>
      <c r="H13" s="819" t="s">
        <v>301</v>
      </c>
      <c r="I13" s="2192"/>
      <c r="S13" s="570">
        <v>34</v>
      </c>
    </row>
    <row customHeight="1" ht="13.5" hidden="1">
      <c r="C14" s="241"/>
      <c r="D14" s="658" t="s">
        <v>108</v>
      </c>
      <c r="E14" s="658" t="s">
        <v>109</v>
      </c>
      <c r="F14" s="658" t="s">
        <v>89</v>
      </c>
      <c r="G14" s="724" t="str">
        <f>G1&amp;".1"</f>
        <v>.1</v>
      </c>
      <c r="H14" s="724" t="str">
        <f>H1&amp;".1"</f>
        <v>4.1</v>
      </c>
      <c r="I14" s="354"/>
      <c r="S14" s="570">
        <v>0</v>
      </c>
    </row>
    <row customHeight="1" ht="15.75">
      <c r="A15" s="570"/>
      <c r="C15" s="591"/>
      <c r="D15" s="586">
        <v>1</v>
      </c>
      <c r="E15" s="1995" t="str">
        <f>TP_P_A</f>
        <v>Количество поданных заявлений </v>
      </c>
      <c r="F15" s="586" t="s">
        <v>1113</v>
      </c>
      <c r="G15" s="750"/>
      <c r="H15" s="750">
        <v>0</v>
      </c>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0">
        <v>15</v>
      </c>
    </row>
    <row customHeight="1" ht="15.75">
      <c r="A16" s="570"/>
      <c r="C16" s="591"/>
      <c r="D16" s="586">
        <v>2</v>
      </c>
      <c r="E16" s="1995" t="str">
        <f>TP_P_B</f>
        <v>Количество исполненных заявлений </v>
      </c>
      <c r="F16" s="586" t="s">
        <v>1113</v>
      </c>
      <c r="G16" s="750"/>
      <c r="H16" s="750">
        <v>0</v>
      </c>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1113</v>
      </c>
      <c r="G17" s="750"/>
      <c r="H17" s="750">
        <v>0</v>
      </c>
      <c r="I17" s="27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6" t="s">
        <v>304</v>
      </c>
      <c r="G18" s="751"/>
      <c r="H18" s="751" t="s">
        <v>374</v>
      </c>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6" t="str">
        <f>IF(TEMPLATE_SPHERE="HEAT","Гкал/час","тыс. куб. м/сутки")</f>
        <v>тыс. куб. м/сутки</v>
      </c>
      <c r="G19" s="752">
        <f>SUM(G20:G22)</f>
        <v>0</v>
      </c>
      <c r="H19" s="752">
        <f>SUM(H20:H22)</f>
        <v>13</v>
      </c>
      <c r="I19" s="27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0">
        <v>57</v>
      </c>
    </row>
    <row customHeight="1" ht="44.25" hidden="1">
      <c r="D20" s="574" t="s">
        <v>1114</v>
      </c>
      <c r="E20" s="753"/>
      <c r="F20" s="574"/>
      <c r="G20" s="574"/>
      <c r="H20" s="574"/>
      <c r="I20" s="1828"/>
      <c r="S20" s="570">
        <v>0</v>
      </c>
    </row>
    <row customHeight="1" ht="44.25">
      <c r="C21" s="516"/>
      <c r="D21" s="604" t="s">
        <v>311</v>
      </c>
      <c r="E21" s="735" t="s">
        <v>1115</v>
      </c>
      <c r="F21" s="1826" t="str">
        <f>IF(TEMPLATE_SPHERE="HEAT","Гкал/час","тыс. куб. м/сутки")</f>
        <v>тыс. куб. м/сутки</v>
      </c>
      <c r="G21" s="745"/>
      <c r="H21" s="745">
        <v>13</v>
      </c>
      <c r="I21" s="223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0">
        <v>28</v>
      </c>
    </row>
    <row customHeight="1" ht="15.75">
      <c r="A22" s="570"/>
      <c r="C22" s="570"/>
      <c r="D22" s="412"/>
      <c r="E22" s="645" t="s">
        <v>1116</v>
      </c>
      <c r="F22" s="637"/>
      <c r="G22" s="637"/>
      <c r="H22" s="637"/>
      <c r="I22" s="2236"/>
      <c r="R22" s="570"/>
      <c r="S22" s="570">
        <v>15</v>
      </c>
    </row>
    <row customHeight="1" ht="22.5" hidden="1">
      <c r="A23" s="514" t="s">
        <v>81</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2CB78-11B8-09D8-D488-F1791B7F943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4" width="9.140625" hidden="1" customWidth="1"/>
    <col min="2" max="2" style="4470" width="9.140625" hidden="1" customWidth="1"/>
    <col min="3" max="3" style="4491" width="3.00390625" customWidth="1"/>
    <col min="4" max="4" style="4521" width="6.00390625" customWidth="1"/>
    <col min="5" max="6" style="4521" width="64.00390625" customWidth="1"/>
    <col min="7" max="7" style="4521" width="140.00390625" customWidth="1"/>
    <col min="8" max="8" style="4521" width="10.00390625" customWidth="1"/>
    <col min="9" max="10" style="4473" width="10.00390625" customWidth="1"/>
    <col min="11" max="16" style="4521" width="10.00390625" customWidth="1"/>
    <col min="17" max="17" style="4521"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0"/>
      <c r="F5" s="2520"/>
      <c r="G5" s="2521"/>
      <c r="Q5" s="148">
        <v>28</v>
      </c>
    </row>
    <row s="4521" customFormat="1" customHeight="1" ht="18.75">
      <c r="A6" s="947"/>
      <c r="B6" s="482"/>
      <c r="C6" s="441"/>
      <c r="D6" s="2522" t="str">
        <f>IF(org=0,"Не определено",org)</f>
        <v>МУП "ЖКХ Миллеровского района"</v>
      </c>
      <c r="E6" s="2523"/>
      <c r="F6" s="2523"/>
      <c r="G6" s="2524"/>
      <c r="I6" s="565"/>
      <c r="J6" s="565"/>
      <c r="Q6" s="823">
        <v>18</v>
      </c>
    </row>
    <row customHeight="1" ht="14.699999999999998">
      <c r="C7" s="161"/>
      <c r="D7" s="149"/>
      <c r="E7" s="160"/>
      <c r="F7" s="817"/>
      <c r="G7" s="258"/>
      <c r="Q7" s="148">
        <v>14</v>
      </c>
    </row>
    <row s="4521" customFormat="1" customHeight="1" ht="1.05">
      <c r="A8" s="1734"/>
      <c r="B8" s="1225"/>
      <c r="C8" s="441"/>
      <c r="D8" s="428"/>
      <c r="E8" s="454"/>
      <c r="F8" s="817"/>
      <c r="G8" s="258"/>
      <c r="I8" s="1689"/>
      <c r="J8" s="1689"/>
      <c r="Q8" s="1696">
        <v>1</v>
      </c>
    </row>
    <row customHeight="1" ht="14.699999999999998">
      <c r="C9" s="161"/>
      <c r="D9" s="2274" t="s">
        <v>298</v>
      </c>
      <c r="E9" s="2274"/>
      <c r="F9" s="2274"/>
      <c r="G9" s="2454" t="s">
        <v>299</v>
      </c>
      <c r="Q9" s="148">
        <v>14</v>
      </c>
    </row>
    <row customHeight="1" ht="24">
      <c r="C10" s="161"/>
      <c r="D10" s="170" t="s">
        <v>87</v>
      </c>
      <c r="E10" s="173" t="s">
        <v>300</v>
      </c>
      <c r="F10" s="173" t="s">
        <v>388</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3" t="s">
        <v>304</v>
      </c>
      <c r="G12" s="216"/>
      <c r="Q12" s="148">
        <v>62</v>
      </c>
    </row>
    <row customHeight="1" ht="24">
      <c r="A13" s="257"/>
      <c r="C13" s="161"/>
      <c r="D13" s="212" t="s">
        <v>1020</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304</v>
      </c>
      <c r="G13" s="216"/>
      <c r="Q13" s="148">
        <v>23</v>
      </c>
    </row>
    <row customHeight="1" ht="14.699999999999998">
      <c r="A14" s="257"/>
      <c r="C14" s="161"/>
      <c r="D14" s="212" t="s">
        <v>1056</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1117</v>
      </c>
      <c r="F15" s="266"/>
      <c r="G15" s="2236"/>
      <c r="Q15" s="148">
        <v>15</v>
      </c>
    </row>
    <row customHeight="1" ht="14.699999999999998">
      <c r="A16" s="257"/>
      <c r="C16" s="161"/>
      <c r="D16" s="212" t="s">
        <v>1022</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3" t="s">
        <v>304</v>
      </c>
      <c r="G16" s="402"/>
      <c r="Q16" s="148">
        <v>14</v>
      </c>
    </row>
    <row customHeight="1" ht="14.699999999999998">
      <c r="A17" s="257"/>
      <c r="C17" s="161"/>
      <c r="D17" s="212" t="s">
        <v>1064</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8">
        <v>14</v>
      </c>
    </row>
    <row s="4521" customFormat="1" customHeight="1" ht="22.049999999999997">
      <c r="A18" s="408"/>
      <c r="B18" s="211"/>
      <c r="C18" s="372"/>
      <c r="D18" s="412"/>
      <c r="E18" s="414" t="s">
        <v>1118</v>
      </c>
      <c r="F18" s="403"/>
      <c r="G18" s="2236"/>
      <c r="I18" s="415"/>
      <c r="J18" s="415"/>
      <c r="Q18" s="407">
        <v>21</v>
      </c>
    </row>
    <row s="4521" customFormat="1" customHeight="1" ht="256.5" hidden="1">
      <c r="A19" s="408"/>
      <c r="B19" s="482"/>
      <c r="C19" s="441"/>
      <c r="D19" s="949" t="s">
        <v>1024</v>
      </c>
      <c r="E19" s="948" t="s">
        <v>1119</v>
      </c>
      <c r="F19" s="450"/>
      <c r="G19" s="402" t="s">
        <v>1120</v>
      </c>
      <c r="I19" s="565"/>
      <c r="J19" s="565"/>
      <c r="Q19" s="823">
        <v>0</v>
      </c>
    </row>
    <row s="4521" customFormat="1" customHeight="1" ht="14.699999999999998">
      <c r="A20" s="408"/>
      <c r="B20" s="211"/>
      <c r="C20" s="372"/>
      <c r="D20" s="950">
        <v>2</v>
      </c>
      <c r="E20" s="395" t="s">
        <v>1121</v>
      </c>
      <c r="F20" s="263" t="s">
        <v>304</v>
      </c>
      <c r="G20" s="402"/>
      <c r="I20" s="415"/>
      <c r="J20" s="415"/>
      <c r="Q20" s="407">
        <v>14</v>
      </c>
    </row>
    <row s="4521" customFormat="1" customHeight="1" ht="18.75" hidden="1">
      <c r="A21" s="408"/>
      <c r="B21" s="211"/>
      <c r="C21" s="372"/>
      <c r="D21" s="398" t="s">
        <v>634</v>
      </c>
      <c r="E21" s="397"/>
      <c r="F21" s="396"/>
      <c r="G21" s="406"/>
      <c r="H21" s="399"/>
      <c r="I21" s="415"/>
      <c r="J21" s="415"/>
      <c r="Q21" s="407">
        <v>0</v>
      </c>
    </row>
    <row customHeight="1" ht="15.75">
      <c r="A22" s="257"/>
      <c r="C22" s="161"/>
      <c r="D22" s="174"/>
      <c r="E22" s="268" t="s">
        <v>320</v>
      </c>
      <c r="F22" s="403"/>
      <c r="G22" s="404"/>
      <c r="Q22" s="148">
        <v>15</v>
      </c>
    </row>
    <row s="4521" customFormat="1" customHeight="1" ht="22.5" hidden="1">
      <c r="A23" s="408"/>
      <c r="B23" s="1225"/>
      <c r="C23" s="441"/>
      <c r="D23" s="1738" t="s">
        <v>109</v>
      </c>
      <c r="E23" s="262" t="s">
        <v>1122</v>
      </c>
      <c r="F23" s="1735" t="s">
        <v>304</v>
      </c>
      <c r="G23" s="410"/>
      <c r="I23" s="1689"/>
      <c r="J23" s="1689"/>
      <c r="Q23" s="1696">
        <v>0</v>
      </c>
    </row>
    <row s="4521" customFormat="1" customHeight="1" ht="14.25" hidden="1">
      <c r="A24" s="408"/>
      <c r="B24" s="1225"/>
      <c r="C24" s="441"/>
      <c r="D24" s="1738" t="s">
        <v>707</v>
      </c>
      <c r="E24" s="1737" t="s">
        <v>1123</v>
      </c>
      <c r="F24" s="1735" t="s">
        <v>304</v>
      </c>
      <c r="G24" s="402"/>
      <c r="I24" s="1689"/>
      <c r="J24" s="1689"/>
      <c r="Q24" s="1696">
        <v>0</v>
      </c>
    </row>
    <row s="4521" customFormat="1" customHeight="1" ht="14.25" hidden="1">
      <c r="A25" s="408"/>
      <c r="B25" s="1225"/>
      <c r="C25" s="441"/>
      <c r="D25" s="1738" t="s">
        <v>710</v>
      </c>
      <c r="E25" s="260"/>
      <c r="F25" s="450"/>
      <c r="G25" s="2234" t="s">
        <v>1124</v>
      </c>
      <c r="I25" s="1689"/>
      <c r="J25" s="1689"/>
      <c r="Q25" s="1696">
        <v>0</v>
      </c>
    </row>
    <row s="4521" customFormat="1" customHeight="1" ht="22.5" hidden="1">
      <c r="A26" s="408"/>
      <c r="B26" s="1225"/>
      <c r="C26" s="441"/>
      <c r="D26" s="412"/>
      <c r="E26" s="414" t="s">
        <v>1125</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81</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07788-96E8-61A1-5AC8-7BE5DA121C7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4" width="9.140625" hidden="1" customWidth="1"/>
    <col min="2" max="2" style="4470" width="9.140625" hidden="1" customWidth="1"/>
    <col min="3" max="3" style="4491" width="3.00390625" customWidth="1"/>
    <col min="4" max="4" style="4521" width="6.00390625" customWidth="1"/>
    <col min="5" max="5" style="4521" width="63.00390625" customWidth="1"/>
    <col min="6" max="6" style="4521" width="1.7109375" hidden="1" customWidth="1"/>
    <col min="7" max="8" style="4521" width="35.00390625" customWidth="1"/>
    <col min="9" max="9" style="4521" width="91.00390625" customWidth="1"/>
    <col min="10" max="10" style="4521" width="68.00390625" customWidth="1"/>
    <col min="11" max="12" style="4473" width="10.00390625" customWidth="1"/>
    <col min="13" max="13" style="4521" width="10.57421875" hidden="1"/>
  </cols>
  <sheetData>
    <row customHeight="1" ht="22.5" hidden="1">
      <c r="M1" s="148" t="s">
        <v>14</v>
      </c>
    </row>
    <row s="4521" customFormat="1" customHeight="1" ht="18.75" hidden="1">
      <c r="A2" s="1748"/>
      <c r="B2" s="1225"/>
      <c r="C2" s="1795" t="s">
        <v>687</v>
      </c>
      <c r="D2" s="1738"/>
      <c r="E2" s="264"/>
      <c r="F2" s="1735"/>
      <c r="G2" s="1735" t="s">
        <v>304</v>
      </c>
      <c r="H2" s="1226"/>
      <c r="K2" s="1689"/>
      <c r="L2" s="1689"/>
      <c r="M2" s="1696">
        <v>0</v>
      </c>
    </row>
    <row s="4521" customFormat="1" customHeight="1" ht="14.25" hidden="1">
      <c r="A3" s="1427"/>
      <c r="B3" s="1225"/>
      <c r="C3" s="409"/>
      <c r="K3" s="1689"/>
      <c r="L3" s="1689"/>
      <c r="M3" s="1696">
        <v>0</v>
      </c>
    </row>
    <row s="4521" customFormat="1" customHeight="1" ht="18.75" hidden="1">
      <c r="A4" s="1748"/>
      <c r="B4" s="1225"/>
      <c r="C4" s="1795" t="s">
        <v>687</v>
      </c>
      <c r="D4" s="1738"/>
      <c r="E4" s="270" t="s">
        <v>1126</v>
      </c>
      <c r="F4" s="1735"/>
      <c r="G4" s="322"/>
      <c r="H4" s="1735" t="s">
        <v>304</v>
      </c>
      <c r="K4" s="1689"/>
      <c r="L4" s="1689"/>
      <c r="M4" s="1696">
        <v>0</v>
      </c>
    </row>
    <row s="4521" customFormat="1" customHeight="1" ht="14.25" hidden="1">
      <c r="A5" s="1427"/>
      <c r="B5" s="1225"/>
      <c r="C5" s="409"/>
      <c r="K5" s="1689"/>
      <c r="L5" s="1689"/>
      <c r="M5" s="1696">
        <v>0</v>
      </c>
    </row>
    <row s="4521" customFormat="1" customHeight="1" ht="18.75" hidden="1">
      <c r="A6" s="1748"/>
      <c r="B6" s="1225"/>
      <c r="C6" s="1795" t="s">
        <v>687</v>
      </c>
      <c r="D6" s="1738"/>
      <c r="E6" s="271" t="s">
        <v>1127</v>
      </c>
      <c r="F6" s="1735"/>
      <c r="G6" s="322"/>
      <c r="H6" s="1735" t="s">
        <v>304</v>
      </c>
      <c r="K6" s="1689"/>
      <c r="L6" s="1689"/>
      <c r="M6" s="1696">
        <v>0</v>
      </c>
    </row>
    <row s="4521" customFormat="1" customHeight="1" ht="14.25" hidden="1">
      <c r="A7" s="1427"/>
      <c r="B7" s="1225"/>
      <c r="C7" s="409"/>
      <c r="K7" s="1689"/>
      <c r="L7" s="1689"/>
      <c r="M7" s="1696">
        <v>0</v>
      </c>
    </row>
    <row s="4521" customFormat="1" customHeight="1" ht="18.75" hidden="1">
      <c r="A8" s="1748"/>
      <c r="B8" s="1225"/>
      <c r="C8" s="1795" t="s">
        <v>687</v>
      </c>
      <c r="D8" s="1738"/>
      <c r="E8" s="271" t="s">
        <v>1128</v>
      </c>
      <c r="F8" s="1735"/>
      <c r="G8" s="322"/>
      <c r="H8" s="1735" t="s">
        <v>304</v>
      </c>
      <c r="K8" s="1689"/>
      <c r="L8" s="1689"/>
      <c r="M8" s="1696">
        <v>0</v>
      </c>
    </row>
    <row s="4521" customFormat="1" customHeight="1" ht="14.25" hidden="1">
      <c r="A9" s="1427"/>
      <c r="B9" s="1225"/>
      <c r="C9" s="409"/>
      <c r="K9" s="1689"/>
      <c r="L9" s="1689"/>
      <c r="M9" s="1696">
        <v>0</v>
      </c>
    </row>
    <row s="4521" customFormat="1" customHeight="1" ht="18.75" hidden="1">
      <c r="A10" s="1748"/>
      <c r="B10" s="1225"/>
      <c r="C10" s="1795" t="s">
        <v>687</v>
      </c>
      <c r="D10" s="1738"/>
      <c r="E10" s="271" t="s">
        <v>1129</v>
      </c>
      <c r="F10" s="1735"/>
      <c r="G10" s="1739"/>
      <c r="H10" s="1735" t="s">
        <v>304</v>
      </c>
      <c r="K10" s="1689"/>
      <c r="L10" s="1689" t="s">
        <v>1130</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0"/>
      <c r="F14" s="2520"/>
      <c r="G14" s="2520"/>
      <c r="H14" s="2521"/>
      <c r="J14" s="1696"/>
      <c r="M14" s="148">
        <v>28</v>
      </c>
    </row>
    <row s="4521" customFormat="1" customHeight="1" ht="14.699999999999998">
      <c r="A15" s="1427"/>
      <c r="B15" s="1225"/>
      <c r="C15" s="441"/>
      <c r="D15" s="2522" t="str">
        <f>IF(org=0,"Не определено",org)</f>
        <v>МУП "ЖКХ Миллеровского района"</v>
      </c>
      <c r="E15" s="2523"/>
      <c r="F15" s="2523"/>
      <c r="G15" s="2523"/>
      <c r="H15" s="2524"/>
      <c r="J15" s="917"/>
      <c r="K15" s="1689"/>
      <c r="L15" s="1689"/>
      <c r="M15" s="1696">
        <v>14</v>
      </c>
    </row>
    <row customHeight="1" ht="14.699999999999998">
      <c r="C16" s="161"/>
      <c r="D16" s="149"/>
      <c r="E16" s="160"/>
      <c r="F16" s="160"/>
      <c r="G16" s="160"/>
      <c r="H16" s="817"/>
      <c r="I16" s="258"/>
      <c r="M16" s="148">
        <v>14</v>
      </c>
    </row>
    <row s="4521" customFormat="1" customHeight="1" ht="14.25" hidden="1">
      <c r="A17" s="1427"/>
      <c r="B17" s="1225"/>
      <c r="C17" s="441"/>
      <c r="D17" s="428"/>
      <c r="E17" s="454"/>
      <c r="F17" s="454"/>
      <c r="G17" s="454"/>
      <c r="H17" s="817"/>
      <c r="I17" s="258"/>
      <c r="K17" s="1689"/>
      <c r="L17" s="1689"/>
      <c r="M17" s="1696">
        <v>0</v>
      </c>
    </row>
    <row customHeight="1" ht="22.049999999999997">
      <c r="C18" s="161"/>
      <c r="D18" s="2274" t="s">
        <v>298</v>
      </c>
      <c r="E18" s="2274"/>
      <c r="F18" s="2274"/>
      <c r="G18" s="2274"/>
      <c r="H18" s="2274"/>
      <c r="I18" s="2454" t="s">
        <v>299</v>
      </c>
      <c r="M18" s="148">
        <v>21</v>
      </c>
    </row>
    <row customHeight="1" ht="22.049999999999997">
      <c r="C19" s="161"/>
      <c r="D19" s="170" t="s">
        <v>87</v>
      </c>
      <c r="E19" s="173" t="s">
        <v>300</v>
      </c>
      <c r="F19" s="173"/>
      <c r="G19" s="173" t="s">
        <v>301</v>
      </c>
      <c r="H19" s="173" t="s">
        <v>388</v>
      </c>
      <c r="I19" s="2454"/>
      <c r="M19" s="148">
        <v>21</v>
      </c>
    </row>
    <row customHeight="1" ht="12" hidden="1">
      <c r="C20" s="161"/>
      <c r="D20" s="152"/>
      <c r="E20" s="152"/>
      <c r="F20" s="152"/>
      <c r="G20" s="152"/>
      <c r="H20" s="152"/>
      <c r="I20" s="152"/>
      <c r="M20" s="148">
        <v>0</v>
      </c>
    </row>
    <row customHeight="1" ht="14.699999999999998">
      <c r="A21" s="1748"/>
      <c r="C21" s="161"/>
      <c r="D21" s="212">
        <v>1</v>
      </c>
      <c r="E21" s="2526" t="s">
        <v>1131</v>
      </c>
      <c r="F21" s="2526"/>
      <c r="G21" s="2526"/>
      <c r="H21" s="2526"/>
      <c r="I21" s="273"/>
      <c r="M21" s="148">
        <v>14</v>
      </c>
    </row>
    <row customHeight="1" ht="21">
      <c r="A22" s="1748"/>
      <c r="C22" s="161"/>
      <c r="D22" s="212" t="s">
        <v>1020</v>
      </c>
      <c r="E22" s="259" t="s">
        <v>1132</v>
      </c>
      <c r="F22" s="263"/>
      <c r="G22" s="1802"/>
      <c r="H22" s="263" t="s">
        <v>304</v>
      </c>
      <c r="I22" s="216" t="s">
        <v>1133</v>
      </c>
      <c r="M22" s="148">
        <v>20</v>
      </c>
    </row>
    <row customHeight="1" ht="60">
      <c r="A23" s="1748"/>
      <c r="C23" s="161"/>
      <c r="D23" s="212" t="s">
        <v>1022</v>
      </c>
      <c r="E23" s="259" t="s">
        <v>1134</v>
      </c>
      <c r="F23" s="263"/>
      <c r="G23" s="322"/>
      <c r="H23" s="278"/>
      <c r="I23" s="323" t="s">
        <v>1135</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3"/>
      <c r="G24" s="263" t="s">
        <v>304</v>
      </c>
      <c r="H24" s="278"/>
      <c r="I24" s="324" t="s">
        <v>629</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4.699999999999998">
      <c r="A26" s="1748"/>
      <c r="C26" s="161"/>
      <c r="D26" s="212" t="s">
        <v>322</v>
      </c>
      <c r="E26" s="264"/>
      <c r="F26" s="263"/>
      <c r="G26" s="263" t="s">
        <v>304</v>
      </c>
      <c r="H26" s="278"/>
      <c r="I26" s="2234" t="s">
        <v>1136</v>
      </c>
      <c r="M26" s="148">
        <v>14</v>
      </c>
    </row>
    <row customHeight="1" ht="15.75">
      <c r="A27" s="1748" t="s">
        <v>108</v>
      </c>
      <c r="C27" s="161"/>
      <c r="D27" s="174"/>
      <c r="E27" s="268" t="s">
        <v>320</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5"/>
      <c r="G28" s="2525"/>
      <c r="H28" s="2525"/>
      <c r="I28" s="321"/>
      <c r="M28" s="148">
        <v>38</v>
      </c>
    </row>
    <row customHeight="1" ht="21">
      <c r="A29" s="1748"/>
      <c r="C29" s="161"/>
      <c r="D29" s="212" t="s">
        <v>752</v>
      </c>
      <c r="E29" s="270" t="s">
        <v>1126</v>
      </c>
      <c r="F29" s="263"/>
      <c r="G29" s="322"/>
      <c r="H29" s="263" t="s">
        <v>304</v>
      </c>
      <c r="I29" s="2234" t="s">
        <v>1137</v>
      </c>
      <c r="M29" s="148">
        <v>20</v>
      </c>
    </row>
    <row customHeight="1" ht="15.75">
      <c r="A30" s="1748" t="s">
        <v>109</v>
      </c>
      <c r="C30" s="161"/>
      <c r="D30" s="174"/>
      <c r="E30" s="268" t="s">
        <v>320</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5"/>
      <c r="G31" s="2525"/>
      <c r="H31" s="2525"/>
      <c r="I31" s="321"/>
      <c r="M31" s="148">
        <v>30</v>
      </c>
    </row>
    <row customHeight="1" ht="27.299999999999997">
      <c r="A32" s="1748"/>
      <c r="C32" s="161"/>
      <c r="D32" s="212" t="s">
        <v>311</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8"/>
      <c r="G32" s="2468"/>
      <c r="H32" s="2468"/>
      <c r="I32" s="321"/>
      <c r="M32" s="148">
        <v>26</v>
      </c>
    </row>
    <row customHeight="1" ht="14.699999999999998">
      <c r="A33" s="1748"/>
      <c r="C33" s="161"/>
      <c r="D33" s="212" t="s">
        <v>1138</v>
      </c>
      <c r="E33" s="271" t="s">
        <v>1127</v>
      </c>
      <c r="F33" s="263"/>
      <c r="G33" s="322"/>
      <c r="H33" s="263" t="s">
        <v>304</v>
      </c>
      <c r="I33" s="2234" t="s">
        <v>1139</v>
      </c>
      <c r="M33" s="148">
        <v>14</v>
      </c>
    </row>
    <row customHeight="1" ht="15.75">
      <c r="A34" s="1748" t="s">
        <v>89</v>
      </c>
      <c r="C34" s="161"/>
      <c r="D34" s="174"/>
      <c r="E34" s="269" t="s">
        <v>320</v>
      </c>
      <c r="F34" s="265"/>
      <c r="G34" s="265"/>
      <c r="H34" s="266"/>
      <c r="I34" s="2236"/>
      <c r="M34" s="148">
        <v>15</v>
      </c>
    </row>
    <row customHeight="1" ht="25.2">
      <c r="A35" s="1748"/>
      <c r="C35" s="161"/>
      <c r="D35" s="212" t="s">
        <v>880</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8"/>
      <c r="G35" s="2468"/>
      <c r="H35" s="2468"/>
      <c r="I35" s="321"/>
      <c r="M35" s="148">
        <v>24</v>
      </c>
    </row>
    <row customHeight="1" ht="14.699999999999998">
      <c r="A36" s="1748"/>
      <c r="C36" s="161"/>
      <c r="D36" s="212" t="s">
        <v>1140</v>
      </c>
      <c r="E36" s="271" t="s">
        <v>1128</v>
      </c>
      <c r="F36" s="263"/>
      <c r="G36" s="322"/>
      <c r="H36" s="263" t="s">
        <v>304</v>
      </c>
      <c r="I36" s="2208" t="s">
        <v>1141</v>
      </c>
      <c r="M36" s="148">
        <v>14</v>
      </c>
    </row>
    <row customHeight="1" ht="15.75">
      <c r="A37" s="1748" t="s">
        <v>90</v>
      </c>
      <c r="C37" s="161"/>
      <c r="D37" s="174"/>
      <c r="E37" s="269" t="s">
        <v>320</v>
      </c>
      <c r="F37" s="265"/>
      <c r="G37" s="265"/>
      <c r="H37" s="266"/>
      <c r="I37" s="2208"/>
      <c r="M37" s="148">
        <v>15</v>
      </c>
    </row>
    <row customHeight="1" ht="27.299999999999997">
      <c r="A38" s="1748"/>
      <c r="C38" s="161"/>
      <c r="D38" s="212" t="s">
        <v>881</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8"/>
      <c r="G38" s="2468"/>
      <c r="H38" s="2468"/>
      <c r="I38" s="321"/>
      <c r="M38" s="148">
        <v>26</v>
      </c>
    </row>
    <row customHeight="1" ht="14.699999999999998">
      <c r="A39" s="1748"/>
      <c r="C39" s="161"/>
      <c r="D39" s="212" t="s">
        <v>882</v>
      </c>
      <c r="E39" s="271" t="s">
        <v>1129</v>
      </c>
      <c r="F39" s="263"/>
      <c r="G39" s="272"/>
      <c r="H39" s="263" t="s">
        <v>304</v>
      </c>
      <c r="I39" s="2234" t="s">
        <v>1142</v>
      </c>
      <c r="L39" s="220" t="s">
        <v>1130</v>
      </c>
      <c r="M39" s="148">
        <v>14</v>
      </c>
    </row>
    <row customHeight="1" ht="15.75">
      <c r="A40" s="1748" t="s">
        <v>110</v>
      </c>
      <c r="C40" s="161"/>
      <c r="D40" s="174"/>
      <c r="E40" s="269" t="s">
        <v>320</v>
      </c>
      <c r="F40" s="265"/>
      <c r="G40" s="265"/>
      <c r="H40" s="266"/>
      <c r="I40" s="2236"/>
      <c r="M40" s="148">
        <v>15</v>
      </c>
    </row>
    <row s="4983" customFormat="1" customHeight="1" ht="3">
      <c r="A41" s="1748"/>
      <c r="K41" s="261"/>
      <c r="L41" s="261"/>
      <c r="M41" s="205">
        <v>3</v>
      </c>
    </row>
    <row customHeight="1" ht="26.25">
      <c r="D42" s="1746" t="s">
        <v>802</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0"/>
      <c r="G42" s="2350"/>
      <c r="H42" s="2350"/>
      <c r="I42" s="2350"/>
      <c r="M42" s="148">
        <v>25</v>
      </c>
    </row>
    <row customHeight="1" ht="22.5" hidden="1">
      <c r="A43" s="1427" t="s">
        <v>81</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B0988-0572-BDD8-CF41-15DDC587999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2" width="25.140625" hidden="1" customWidth="1"/>
    <col min="3" max="3" style="4489" width="9.140625" hidden="1" customWidth="1"/>
    <col min="4" max="4" style="4491" width="3.00390625" customWidth="1"/>
    <col min="5" max="5" style="4521" width="6.00390625" customWidth="1"/>
    <col min="6" max="6" style="4521" width="46.7109375" customWidth="1"/>
    <col min="7" max="7" style="4521" width="35.00390625" customWidth="1"/>
    <col min="8" max="8" style="4521" width="3.00390625" customWidth="1"/>
    <col min="9" max="10" style="4521" width="11.00390625" customWidth="1"/>
    <col min="11" max="12" style="4521" width="35.00390625" customWidth="1"/>
    <col min="13" max="13" style="4521" width="84.00390625" customWidth="1"/>
    <col min="14" max="14" style="4521" width="10.00390625" customWidth="1"/>
    <col min="15" max="16" style="4473" width="10.00390625" customWidth="1"/>
    <col min="17" max="33" style="4521" width="10.00390625" customWidth="1"/>
    <col min="34" max="34" style="4521" width="10.57421875" hidden="1"/>
  </cols>
  <sheetData>
    <row s="4521"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21" customFormat="1" customHeight="1" ht="18.75" hidden="1">
      <c r="A2" s="1845" t="s">
        <v>155</v>
      </c>
      <c r="B2" s="1845" t="s">
        <v>156</v>
      </c>
      <c r="C2" s="434"/>
      <c r="D2" s="409"/>
      <c r="E2" s="1096"/>
      <c r="F2" s="1096"/>
      <c r="G2" s="2492" t="str">
        <f>INDEX(PT_DIFFERENTIATION_NTAR,MATCH(B2,PT_DIFFERENTIATION_NTAR_ID,0))</f>
        <v/>
      </c>
      <c r="H2" s="1929"/>
      <c r="I2" s="1804"/>
      <c r="J2" s="1838"/>
      <c r="K2" s="1930"/>
      <c r="L2" s="1929" t="s">
        <v>304</v>
      </c>
      <c r="M2" s="1940"/>
      <c r="N2" s="399"/>
      <c r="O2" s="1689"/>
      <c r="P2" s="1689"/>
      <c r="AH2" s="1696">
        <v>0</v>
      </c>
    </row>
    <row s="4521" customFormat="1" customHeight="1" ht="18.75" hidden="1">
      <c r="A3" s="1845"/>
      <c r="B3" s="1845"/>
      <c r="C3" s="434" t="s">
        <v>1143</v>
      </c>
      <c r="D3" s="409"/>
      <c r="E3" s="1096"/>
      <c r="F3" s="1096"/>
      <c r="G3" s="2492"/>
      <c r="H3" s="1565"/>
      <c r="I3" s="716" t="s">
        <v>1144</v>
      </c>
      <c r="J3" s="636"/>
      <c r="K3" s="1565"/>
      <c r="L3" s="279"/>
      <c r="M3" s="1940"/>
      <c r="N3" s="399"/>
      <c r="O3" s="1689"/>
      <c r="P3" s="1689"/>
      <c r="AH3" s="1696">
        <v>0</v>
      </c>
    </row>
    <row s="4521"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21" customFormat="1" customHeight="1" ht="18.75" hidden="1">
      <c r="A5" s="1845" t="s">
        <v>155</v>
      </c>
      <c r="B5" s="1845" t="s">
        <v>156</v>
      </c>
      <c r="C5" s="434"/>
      <c r="D5" s="409"/>
      <c r="E5" s="1096"/>
      <c r="F5" s="1096"/>
      <c r="G5" s="2492" t="str">
        <f>INDEX(PT_DIFFERENTIATION_NTAR,MATCH(B5,PT_DIFFERENTIATION_NTAR_ID,0))</f>
        <v/>
      </c>
      <c r="H5" s="1929"/>
      <c r="I5" s="1804"/>
      <c r="J5" s="1838"/>
      <c r="K5" s="1843"/>
      <c r="L5" s="1929" t="s">
        <v>304</v>
      </c>
      <c r="M5" s="1940"/>
      <c r="N5" s="399"/>
      <c r="O5" s="1689"/>
      <c r="P5" s="1689"/>
      <c r="AH5" s="1696">
        <v>0</v>
      </c>
    </row>
    <row s="4521" customFormat="1" customHeight="1" ht="18.75" hidden="1">
      <c r="A6" s="1845"/>
      <c r="B6" s="1845"/>
      <c r="C6" s="434" t="s">
        <v>1145</v>
      </c>
      <c r="D6" s="409"/>
      <c r="E6" s="1096"/>
      <c r="F6" s="1096"/>
      <c r="G6" s="2492"/>
      <c r="H6" s="1565"/>
      <c r="I6" s="716" t="s">
        <v>1144</v>
      </c>
      <c r="J6" s="636"/>
      <c r="K6" s="1565"/>
      <c r="L6" s="279"/>
      <c r="M6" s="1940"/>
      <c r="N6" s="399"/>
      <c r="O6" s="1689"/>
      <c r="P6" s="1689"/>
      <c r="AH6" s="1696">
        <v>0</v>
      </c>
    </row>
    <row s="4521"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21" customFormat="1" customHeight="1" ht="56.25" hidden="1">
      <c r="A8" s="1845"/>
      <c r="B8" s="1845"/>
      <c r="C8" s="434"/>
      <c r="D8" s="409"/>
      <c r="E8" s="1096"/>
      <c r="F8" s="1096"/>
      <c r="G8" s="1096"/>
      <c r="H8" s="1836"/>
      <c r="I8" s="1804"/>
      <c r="J8" s="1838"/>
      <c r="K8" s="1930"/>
      <c r="L8" s="1836" t="s">
        <v>304</v>
      </c>
      <c r="M8" s="1940"/>
      <c r="N8" s="399"/>
      <c r="O8" s="1689"/>
      <c r="P8" s="1689"/>
      <c r="AH8" s="1696">
        <v>0</v>
      </c>
    </row>
    <row customHeight="1" ht="14.25" hidden="1">
      <c r="T9" s="462"/>
      <c r="AG9" s="320"/>
      <c r="AH9" s="439">
        <v>0</v>
      </c>
    </row>
    <row s="4521" customFormat="1" customHeight="1" ht="56.25" hidden="1">
      <c r="A10" s="1845"/>
      <c r="B10" s="1845"/>
      <c r="C10" s="434"/>
      <c r="D10" s="409"/>
      <c r="E10" s="1096"/>
      <c r="F10" s="1096"/>
      <c r="G10" s="1096"/>
      <c r="H10" s="1835"/>
      <c r="I10" s="1804"/>
      <c r="J10" s="1838"/>
      <c r="K10" s="1843"/>
      <c r="L10" s="1836" t="s">
        <v>304</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298</v>
      </c>
      <c r="F19" s="2274"/>
      <c r="G19" s="2274"/>
      <c r="H19" s="2274"/>
      <c r="I19" s="2274"/>
      <c r="J19" s="2274"/>
      <c r="K19" s="2274"/>
      <c r="L19" s="2274"/>
      <c r="M19" s="2454" t="s">
        <v>299</v>
      </c>
      <c r="AH19" s="439">
        <v>21</v>
      </c>
    </row>
    <row customHeight="1" ht="22.049999999999997">
      <c r="D20" s="441"/>
      <c r="E20" s="2342" t="s">
        <v>87</v>
      </c>
      <c r="F20" s="2289" t="s">
        <v>122</v>
      </c>
      <c r="G20" s="2289" t="s">
        <v>123</v>
      </c>
      <c r="H20" s="2451" t="s">
        <v>1146</v>
      </c>
      <c r="I20" s="2452"/>
      <c r="J20" s="2498"/>
      <c r="K20" s="2289" t="s">
        <v>301</v>
      </c>
      <c r="L20" s="2289" t="s">
        <v>388</v>
      </c>
      <c r="M20" s="2454"/>
      <c r="AH20" s="439">
        <v>21</v>
      </c>
    </row>
    <row customHeight="1" ht="22.049999999999997">
      <c r="D21" s="441"/>
      <c r="E21" s="2344"/>
      <c r="F21" s="2290"/>
      <c r="G21" s="2290"/>
      <c r="H21" s="2283" t="s">
        <v>1147</v>
      </c>
      <c r="I21" s="2285"/>
      <c r="J21" s="173" t="s">
        <v>1148</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108</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304</v>
      </c>
      <c r="L23" s="2526"/>
      <c r="M23" s="1834"/>
      <c r="N23" s="399"/>
      <c r="AH23" s="439">
        <v>19</v>
      </c>
    </row>
    <row customHeight="1" ht="60.75" hidden="1">
      <c r="A24" s="1845" t="s">
        <v>155</v>
      </c>
      <c r="B24" s="1845" t="s">
        <v>156</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304</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21" customFormat="1" customHeight="1" ht="18.75" hidden="1">
      <c r="A25" s="1845"/>
      <c r="B25" s="1845"/>
      <c r="C25" s="434" t="s">
        <v>1143</v>
      </c>
      <c r="D25" s="2531"/>
      <c r="E25" s="2269"/>
      <c r="F25" s="2535"/>
      <c r="G25" s="2492"/>
      <c r="H25" s="1565"/>
      <c r="I25" s="716" t="s">
        <v>1144</v>
      </c>
      <c r="J25" s="636"/>
      <c r="K25" s="1565"/>
      <c r="L25" s="279"/>
      <c r="M25" s="2235"/>
      <c r="N25" s="399"/>
      <c r="O25" s="1689"/>
      <c r="P25" s="1689"/>
      <c r="AH25" s="1696">
        <v>0</v>
      </c>
    </row>
    <row customHeight="1" ht="0.75" hidden="1">
      <c r="A26" s="1845"/>
      <c r="B26" s="1845"/>
      <c r="C26" s="434" t="s">
        <v>1149</v>
      </c>
      <c r="D26" s="2531"/>
      <c r="E26" s="2269"/>
      <c r="F26" s="2448"/>
      <c r="G26" s="465"/>
      <c r="H26" s="1565"/>
      <c r="I26" s="460"/>
      <c r="J26" s="414"/>
      <c r="K26" s="1565"/>
      <c r="L26" s="266"/>
      <c r="M26" s="2235"/>
      <c r="N26" s="399"/>
      <c r="AH26" s="439">
        <v>0</v>
      </c>
    </row>
    <row s="4521" customFormat="1" customHeight="1" ht="45" hidden="1">
      <c r="A27" s="1845" t="s">
        <v>160</v>
      </c>
      <c r="B27" s="1845" t="s">
        <v>161</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304</v>
      </c>
      <c r="M27" s="2235"/>
      <c r="N27" s="399"/>
      <c r="O27" s="1689"/>
      <c r="P27" s="1689"/>
      <c r="AH27" s="1696">
        <v>0</v>
      </c>
    </row>
    <row s="4521" customFormat="1" customHeight="1" ht="18.75" hidden="1">
      <c r="A28" s="1845"/>
      <c r="B28" s="1845"/>
      <c r="C28" s="434" t="s">
        <v>1143</v>
      </c>
      <c r="D28" s="2527"/>
      <c r="E28" s="2528"/>
      <c r="F28" s="2529"/>
      <c r="G28" s="2492"/>
      <c r="H28" s="1565"/>
      <c r="I28" s="716" t="s">
        <v>1144</v>
      </c>
      <c r="J28" s="636"/>
      <c r="K28" s="1565"/>
      <c r="L28" s="279"/>
      <c r="M28" s="2235"/>
      <c r="N28" s="399"/>
      <c r="O28" s="1689"/>
      <c r="P28" s="1689"/>
      <c r="AH28" s="1696">
        <v>0</v>
      </c>
    </row>
    <row s="4521" customFormat="1" customHeight="1" ht="0.75" hidden="1">
      <c r="A29" s="1845"/>
      <c r="B29" s="1845"/>
      <c r="C29" s="434" t="s">
        <v>1149</v>
      </c>
      <c r="D29" s="2527"/>
      <c r="E29" s="2269"/>
      <c r="F29" s="2448"/>
      <c r="G29" s="465"/>
      <c r="H29" s="1565"/>
      <c r="I29" s="716"/>
      <c r="J29" s="636"/>
      <c r="K29" s="1565"/>
      <c r="L29" s="279"/>
      <c r="M29" s="2235"/>
      <c r="N29" s="399"/>
      <c r="O29" s="1689"/>
      <c r="P29" s="1689"/>
      <c r="AH29" s="1696">
        <v>0</v>
      </c>
    </row>
    <row s="4521" customFormat="1" customHeight="1" ht="45" hidden="1">
      <c r="A30" s="1845" t="s">
        <v>167</v>
      </c>
      <c r="B30" s="1845" t="s">
        <v>168</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304</v>
      </c>
      <c r="M30" s="2235"/>
      <c r="N30" s="399"/>
      <c r="O30" s="1689"/>
      <c r="P30" s="1689"/>
      <c r="AH30" s="1696">
        <v>0</v>
      </c>
    </row>
    <row s="4521" customFormat="1" customHeight="1" ht="18.75" hidden="1">
      <c r="A31" s="1845"/>
      <c r="B31" s="1845"/>
      <c r="C31" s="434" t="s">
        <v>1143</v>
      </c>
      <c r="D31" s="2527"/>
      <c r="E31" s="2269"/>
      <c r="F31" s="2448"/>
      <c r="G31" s="2492"/>
      <c r="H31" s="1565"/>
      <c r="I31" s="716" t="s">
        <v>1144</v>
      </c>
      <c r="J31" s="636"/>
      <c r="K31" s="1565"/>
      <c r="L31" s="279"/>
      <c r="M31" s="2235"/>
      <c r="N31" s="399"/>
      <c r="O31" s="1689"/>
      <c r="P31" s="1689"/>
      <c r="AH31" s="1696">
        <v>0</v>
      </c>
    </row>
    <row s="4521" customFormat="1" customHeight="1" ht="0.75" hidden="1">
      <c r="A32" s="1845"/>
      <c r="B32" s="1845"/>
      <c r="C32" s="434" t="s">
        <v>1149</v>
      </c>
      <c r="D32" s="2527"/>
      <c r="E32" s="2269"/>
      <c r="F32" s="2448"/>
      <c r="G32" s="465"/>
      <c r="H32" s="1565"/>
      <c r="I32" s="716"/>
      <c r="J32" s="636"/>
      <c r="K32" s="1565"/>
      <c r="L32" s="279"/>
      <c r="M32" s="2235"/>
      <c r="N32" s="399"/>
      <c r="O32" s="1689"/>
      <c r="P32" s="1689"/>
      <c r="AH32" s="1696">
        <v>0</v>
      </c>
    </row>
    <row s="4521" customFormat="1" customHeight="1" ht="45" hidden="1">
      <c r="A33" s="1845" t="s">
        <v>173</v>
      </c>
      <c r="B33" s="1845" t="s">
        <v>174</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304</v>
      </c>
      <c r="M33" s="2235"/>
      <c r="N33" s="399"/>
      <c r="O33" s="1689"/>
      <c r="P33" s="1689"/>
      <c r="AH33" s="1696">
        <v>0</v>
      </c>
    </row>
    <row s="4521" customFormat="1" customHeight="1" ht="18.75" hidden="1">
      <c r="A34" s="1845"/>
      <c r="B34" s="1845"/>
      <c r="C34" s="434" t="s">
        <v>1143</v>
      </c>
      <c r="D34" s="2527"/>
      <c r="E34" s="2269"/>
      <c r="F34" s="2448"/>
      <c r="G34" s="2492"/>
      <c r="H34" s="1565"/>
      <c r="I34" s="716" t="s">
        <v>1144</v>
      </c>
      <c r="J34" s="636"/>
      <c r="K34" s="1565"/>
      <c r="L34" s="279"/>
      <c r="M34" s="2235"/>
      <c r="N34" s="399"/>
      <c r="O34" s="1689"/>
      <c r="P34" s="1689"/>
      <c r="AH34" s="1696">
        <v>0</v>
      </c>
    </row>
    <row s="4521" customFormat="1" customHeight="1" ht="0.75" hidden="1">
      <c r="A35" s="1845"/>
      <c r="B35" s="1845"/>
      <c r="C35" s="434" t="s">
        <v>1149</v>
      </c>
      <c r="D35" s="2527"/>
      <c r="E35" s="2269"/>
      <c r="F35" s="2448"/>
      <c r="G35" s="465"/>
      <c r="H35" s="1565"/>
      <c r="I35" s="716"/>
      <c r="J35" s="636"/>
      <c r="K35" s="1565"/>
      <c r="L35" s="279"/>
      <c r="M35" s="2235"/>
      <c r="N35" s="399"/>
      <c r="O35" s="1689"/>
      <c r="P35" s="1689"/>
      <c r="AH35" s="1696">
        <v>0</v>
      </c>
    </row>
    <row s="4521" customFormat="1" customHeight="1" ht="18.75" hidden="1">
      <c r="A36" s="1845" t="s">
        <v>179</v>
      </c>
      <c r="B36" s="1845" t="s">
        <v>180</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304</v>
      </c>
      <c r="M36" s="2235"/>
      <c r="N36" s="399"/>
      <c r="O36" s="1689"/>
      <c r="P36" s="1689"/>
      <c r="AH36" s="1696">
        <v>0</v>
      </c>
    </row>
    <row s="4521" customFormat="1" customHeight="1" ht="18.75" hidden="1">
      <c r="A37" s="1845"/>
      <c r="B37" s="1845"/>
      <c r="C37" s="434" t="s">
        <v>1143</v>
      </c>
      <c r="D37" s="2527"/>
      <c r="E37" s="2269"/>
      <c r="F37" s="2448"/>
      <c r="G37" s="2492"/>
      <c r="H37" s="1565"/>
      <c r="I37" s="716" t="s">
        <v>1144</v>
      </c>
      <c r="J37" s="636"/>
      <c r="K37" s="1565"/>
      <c r="L37" s="279"/>
      <c r="M37" s="2235"/>
      <c r="N37" s="399"/>
      <c r="O37" s="1689"/>
      <c r="P37" s="1689"/>
      <c r="AH37" s="1696">
        <v>0</v>
      </c>
    </row>
    <row s="4521" customFormat="1" customHeight="1" ht="0.75" hidden="1">
      <c r="A38" s="1845"/>
      <c r="B38" s="1845"/>
      <c r="C38" s="434" t="s">
        <v>1149</v>
      </c>
      <c r="D38" s="2527"/>
      <c r="E38" s="2269"/>
      <c r="F38" s="2448"/>
      <c r="G38" s="465"/>
      <c r="H38" s="1565"/>
      <c r="I38" s="716"/>
      <c r="J38" s="636"/>
      <c r="K38" s="1565"/>
      <c r="L38" s="279"/>
      <c r="M38" s="2235"/>
      <c r="N38" s="399"/>
      <c r="O38" s="1689"/>
      <c r="P38" s="1689"/>
      <c r="AH38" s="1696">
        <v>0</v>
      </c>
    </row>
    <row s="4521" customFormat="1" customHeight="1" ht="18.75" hidden="1">
      <c r="A39" s="1845" t="s">
        <v>185</v>
      </c>
      <c r="B39" s="1845" t="s">
        <v>186</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304</v>
      </c>
      <c r="M39" s="2235"/>
      <c r="N39" s="399"/>
      <c r="O39" s="1689"/>
      <c r="P39" s="1689"/>
      <c r="AH39" s="1696">
        <v>0</v>
      </c>
    </row>
    <row s="4521" customFormat="1" customHeight="1" ht="18.75" hidden="1">
      <c r="A40" s="1845"/>
      <c r="B40" s="1845"/>
      <c r="C40" s="434" t="s">
        <v>1143</v>
      </c>
      <c r="D40" s="2527"/>
      <c r="E40" s="2269"/>
      <c r="F40" s="2448"/>
      <c r="G40" s="2492"/>
      <c r="H40" s="1565"/>
      <c r="I40" s="716" t="s">
        <v>1144</v>
      </c>
      <c r="J40" s="636"/>
      <c r="K40" s="1565"/>
      <c r="L40" s="279"/>
      <c r="M40" s="2235"/>
      <c r="N40" s="399"/>
      <c r="O40" s="1689"/>
      <c r="P40" s="1689"/>
      <c r="AH40" s="1696">
        <v>0</v>
      </c>
    </row>
    <row s="4521" customFormat="1" customHeight="1" ht="0.75" hidden="1">
      <c r="A41" s="1845"/>
      <c r="B41" s="1845"/>
      <c r="C41" s="434" t="s">
        <v>1149</v>
      </c>
      <c r="D41" s="2527"/>
      <c r="E41" s="2269"/>
      <c r="F41" s="2448"/>
      <c r="G41" s="465"/>
      <c r="H41" s="1565"/>
      <c r="I41" s="716"/>
      <c r="J41" s="636"/>
      <c r="K41" s="1565"/>
      <c r="L41" s="279"/>
      <c r="M41" s="2235"/>
      <c r="N41" s="399"/>
      <c r="O41" s="1689"/>
      <c r="P41" s="1689"/>
      <c r="AH41" s="1696">
        <v>0</v>
      </c>
    </row>
    <row s="4521" customFormat="1" customHeight="1" ht="18.75" hidden="1">
      <c r="A42" s="1845" t="s">
        <v>191</v>
      </c>
      <c r="B42" s="1845" t="s">
        <v>192</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304</v>
      </c>
      <c r="M42" s="2235"/>
      <c r="N42" s="399"/>
      <c r="O42" s="1689"/>
      <c r="P42" s="1689"/>
      <c r="AH42" s="1696">
        <v>0</v>
      </c>
    </row>
    <row s="4521" customFormat="1" customHeight="1" ht="18.75" hidden="1">
      <c r="A43" s="1845"/>
      <c r="B43" s="1845"/>
      <c r="C43" s="434" t="s">
        <v>1143</v>
      </c>
      <c r="D43" s="2527"/>
      <c r="E43" s="2269"/>
      <c r="F43" s="2448"/>
      <c r="G43" s="2492"/>
      <c r="H43" s="1565"/>
      <c r="I43" s="716" t="s">
        <v>1144</v>
      </c>
      <c r="J43" s="636"/>
      <c r="K43" s="1565"/>
      <c r="L43" s="279"/>
      <c r="M43" s="2235"/>
      <c r="N43" s="399"/>
      <c r="O43" s="1689"/>
      <c r="P43" s="1689"/>
      <c r="AH43" s="1696">
        <v>0</v>
      </c>
    </row>
    <row s="4521" customFormat="1" customHeight="1" ht="0.75" hidden="1">
      <c r="A44" s="1845"/>
      <c r="B44" s="1845"/>
      <c r="C44" s="434" t="s">
        <v>1149</v>
      </c>
      <c r="D44" s="2527"/>
      <c r="E44" s="2269"/>
      <c r="F44" s="2448"/>
      <c r="G44" s="465"/>
      <c r="H44" s="1565"/>
      <c r="I44" s="716"/>
      <c r="J44" s="636"/>
      <c r="K44" s="1565"/>
      <c r="L44" s="279"/>
      <c r="M44" s="2235"/>
      <c r="N44" s="399"/>
      <c r="O44" s="1689"/>
      <c r="P44" s="1689"/>
      <c r="AH44" s="1696">
        <v>0</v>
      </c>
    </row>
    <row s="4521" customFormat="1" customHeight="1" ht="18.75" hidden="1">
      <c r="A45" s="1845" t="s">
        <v>197</v>
      </c>
      <c r="B45" s="1845" t="s">
        <v>198</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304</v>
      </c>
      <c r="M45" s="2235"/>
      <c r="N45" s="399"/>
      <c r="O45" s="1689"/>
      <c r="P45" s="1689"/>
      <c r="AH45" s="1696">
        <v>0</v>
      </c>
    </row>
    <row s="4521" customFormat="1" customHeight="1" ht="18.75" hidden="1">
      <c r="A46" s="1845"/>
      <c r="B46" s="1845"/>
      <c r="C46" s="434" t="s">
        <v>1143</v>
      </c>
      <c r="D46" s="2527"/>
      <c r="E46" s="2269"/>
      <c r="F46" s="2448"/>
      <c r="G46" s="2492"/>
      <c r="H46" s="1565"/>
      <c r="I46" s="716" t="s">
        <v>1144</v>
      </c>
      <c r="J46" s="636"/>
      <c r="K46" s="1565"/>
      <c r="L46" s="279"/>
      <c r="M46" s="2235"/>
      <c r="N46" s="399"/>
      <c r="O46" s="1689"/>
      <c r="P46" s="1689"/>
      <c r="AH46" s="1696">
        <v>0</v>
      </c>
    </row>
    <row s="4521" customFormat="1" customHeight="1" ht="0.75" hidden="1">
      <c r="A47" s="1845"/>
      <c r="B47" s="1845"/>
      <c r="C47" s="434" t="s">
        <v>1149</v>
      </c>
      <c r="D47" s="2527"/>
      <c r="E47" s="2269"/>
      <c r="F47" s="2448"/>
      <c r="G47" s="465"/>
      <c r="H47" s="1565"/>
      <c r="I47" s="716"/>
      <c r="J47" s="636"/>
      <c r="K47" s="1565"/>
      <c r="L47" s="279"/>
      <c r="M47" s="2235"/>
      <c r="N47" s="399"/>
      <c r="O47" s="1689"/>
      <c r="P47" s="1689"/>
      <c r="AH47" s="1696">
        <v>0</v>
      </c>
    </row>
    <row s="4521" customFormat="1" customHeight="1" ht="18.75" hidden="1">
      <c r="A48" s="1845" t="s">
        <v>203</v>
      </c>
      <c r="B48" s="1845" t="s">
        <v>204</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304</v>
      </c>
      <c r="M48" s="2235"/>
      <c r="N48" s="399"/>
      <c r="O48" s="1689"/>
      <c r="P48" s="1689"/>
      <c r="AH48" s="1696">
        <v>0</v>
      </c>
    </row>
    <row s="4521" customFormat="1" customHeight="1" ht="18.75" hidden="1">
      <c r="A49" s="1845"/>
      <c r="B49" s="1845"/>
      <c r="C49" s="434" t="s">
        <v>1143</v>
      </c>
      <c r="D49" s="2527"/>
      <c r="E49" s="2269"/>
      <c r="F49" s="2448"/>
      <c r="G49" s="2492"/>
      <c r="H49" s="1565"/>
      <c r="I49" s="716" t="s">
        <v>1144</v>
      </c>
      <c r="J49" s="636"/>
      <c r="K49" s="1565"/>
      <c r="L49" s="279"/>
      <c r="M49" s="2235"/>
      <c r="N49" s="399"/>
      <c r="O49" s="1689"/>
      <c r="P49" s="1689"/>
      <c r="AH49" s="1696">
        <v>0</v>
      </c>
    </row>
    <row s="4521" customFormat="1" customHeight="1" ht="0.75" hidden="1">
      <c r="A50" s="1845"/>
      <c r="B50" s="1845"/>
      <c r="C50" s="434" t="s">
        <v>1149</v>
      </c>
      <c r="D50" s="2527"/>
      <c r="E50" s="2269"/>
      <c r="F50" s="2448"/>
      <c r="G50" s="465"/>
      <c r="H50" s="1565"/>
      <c r="I50" s="716"/>
      <c r="J50" s="636"/>
      <c r="K50" s="1565"/>
      <c r="L50" s="279"/>
      <c r="M50" s="2235"/>
      <c r="N50" s="399"/>
      <c r="O50" s="1689"/>
      <c r="P50" s="1689"/>
      <c r="AH50" s="1696">
        <v>0</v>
      </c>
    </row>
    <row s="4521" customFormat="1" customHeight="1" ht="18.75" hidden="1">
      <c r="A51" s="1845" t="s">
        <v>223</v>
      </c>
      <c r="B51" s="1845" t="s">
        <v>224</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304</v>
      </c>
      <c r="M51" s="2235"/>
      <c r="N51" s="399"/>
      <c r="O51" s="1689"/>
      <c r="P51" s="1689"/>
      <c r="AH51" s="1696">
        <v>0</v>
      </c>
    </row>
    <row s="4521" customFormat="1" customHeight="1" ht="18.75" hidden="1">
      <c r="A52" s="1845"/>
      <c r="B52" s="1845"/>
      <c r="C52" s="434" t="s">
        <v>1143</v>
      </c>
      <c r="D52" s="2527"/>
      <c r="E52" s="2269"/>
      <c r="F52" s="2448"/>
      <c r="G52" s="2492"/>
      <c r="H52" s="1565"/>
      <c r="I52" s="716" t="s">
        <v>1144</v>
      </c>
      <c r="J52" s="636"/>
      <c r="K52" s="1565"/>
      <c r="L52" s="279"/>
      <c r="M52" s="2235"/>
      <c r="N52" s="399"/>
      <c r="O52" s="1689"/>
      <c r="P52" s="1689"/>
      <c r="AH52" s="1696">
        <v>0</v>
      </c>
    </row>
    <row s="4521" customFormat="1" customHeight="1" ht="0.75" hidden="1">
      <c r="A53" s="1845"/>
      <c r="B53" s="1845"/>
      <c r="C53" s="434" t="s">
        <v>1149</v>
      </c>
      <c r="D53" s="2527"/>
      <c r="E53" s="2269"/>
      <c r="F53" s="2448"/>
      <c r="G53" s="465"/>
      <c r="H53" s="1565"/>
      <c r="I53" s="716"/>
      <c r="J53" s="636"/>
      <c r="K53" s="1565"/>
      <c r="L53" s="279"/>
      <c r="M53" s="2235"/>
      <c r="N53" s="399"/>
      <c r="O53" s="1689"/>
      <c r="P53" s="1689"/>
      <c r="AH53" s="1696">
        <v>0</v>
      </c>
    </row>
    <row s="4521" customFormat="1" customHeight="1" ht="18.75" hidden="1">
      <c r="A54" s="1845" t="s">
        <v>228</v>
      </c>
      <c r="B54" s="1845" t="s">
        <v>229</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304</v>
      </c>
      <c r="M54" s="2235"/>
      <c r="N54" s="399"/>
      <c r="O54" s="1689"/>
      <c r="P54" s="1689"/>
      <c r="AH54" s="1696">
        <v>0</v>
      </c>
    </row>
    <row s="4521" customFormat="1" customHeight="1" ht="18.75" hidden="1">
      <c r="A55" s="1845"/>
      <c r="B55" s="1845"/>
      <c r="C55" s="434" t="s">
        <v>1143</v>
      </c>
      <c r="D55" s="2527"/>
      <c r="E55" s="2269"/>
      <c r="F55" s="2448"/>
      <c r="G55" s="2492"/>
      <c r="H55" s="1565"/>
      <c r="I55" s="716" t="s">
        <v>1144</v>
      </c>
      <c r="J55" s="636"/>
      <c r="K55" s="1565"/>
      <c r="L55" s="279"/>
      <c r="M55" s="2235"/>
      <c r="N55" s="399"/>
      <c r="O55" s="1689"/>
      <c r="P55" s="1689"/>
      <c r="AH55" s="1696">
        <v>0</v>
      </c>
    </row>
    <row s="4521" customFormat="1" customHeight="1" ht="0.75" hidden="1">
      <c r="A56" s="1845"/>
      <c r="B56" s="1845"/>
      <c r="C56" s="434" t="s">
        <v>1149</v>
      </c>
      <c r="D56" s="2527"/>
      <c r="E56" s="2269"/>
      <c r="F56" s="2448"/>
      <c r="G56" s="465"/>
      <c r="H56" s="1565"/>
      <c r="I56" s="716"/>
      <c r="J56" s="636"/>
      <c r="K56" s="1565"/>
      <c r="L56" s="279"/>
      <c r="M56" s="2235"/>
      <c r="N56" s="399"/>
      <c r="O56" s="1689"/>
      <c r="P56" s="1689"/>
      <c r="AH56" s="1696">
        <v>0</v>
      </c>
    </row>
    <row s="4521" customFormat="1" customHeight="1" ht="18.75" hidden="1">
      <c r="A57" s="1845" t="s">
        <v>233</v>
      </c>
      <c r="B57" s="1845" t="s">
        <v>234</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304</v>
      </c>
      <c r="M57" s="2235"/>
      <c r="N57" s="399"/>
      <c r="O57" s="1689"/>
      <c r="P57" s="1689"/>
      <c r="AH57" s="1696">
        <v>0</v>
      </c>
    </row>
    <row s="4521" customFormat="1" customHeight="1" ht="18.75" hidden="1">
      <c r="A58" s="1845"/>
      <c r="B58" s="1845"/>
      <c r="C58" s="434" t="s">
        <v>1143</v>
      </c>
      <c r="D58" s="2527"/>
      <c r="E58" s="2269"/>
      <c r="F58" s="2448"/>
      <c r="G58" s="2492"/>
      <c r="H58" s="1565"/>
      <c r="I58" s="716" t="s">
        <v>1144</v>
      </c>
      <c r="J58" s="636"/>
      <c r="K58" s="1565"/>
      <c r="L58" s="279"/>
      <c r="M58" s="2235"/>
      <c r="N58" s="399"/>
      <c r="O58" s="1689"/>
      <c r="P58" s="1689"/>
      <c r="AH58" s="1696">
        <v>0</v>
      </c>
    </row>
    <row s="4521" customFormat="1" customHeight="1" ht="0.75" hidden="1">
      <c r="A59" s="1845"/>
      <c r="B59" s="1845"/>
      <c r="C59" s="434" t="s">
        <v>1149</v>
      </c>
      <c r="D59" s="2527"/>
      <c r="E59" s="2269"/>
      <c r="F59" s="2448"/>
      <c r="G59" s="465"/>
      <c r="H59" s="1565"/>
      <c r="I59" s="716"/>
      <c r="J59" s="636"/>
      <c r="K59" s="1565"/>
      <c r="L59" s="279"/>
      <c r="M59" s="2235"/>
      <c r="N59" s="399"/>
      <c r="O59" s="1689"/>
      <c r="P59" s="1689"/>
      <c r="AH59" s="1696">
        <v>0</v>
      </c>
    </row>
    <row s="4521" customFormat="1" customHeight="1" ht="18.75" hidden="1">
      <c r="A60" s="1845" t="s">
        <v>238</v>
      </c>
      <c r="B60" s="1845" t="s">
        <v>239</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304</v>
      </c>
      <c r="M60" s="2235"/>
      <c r="N60" s="399"/>
      <c r="O60" s="1689"/>
      <c r="P60" s="1689"/>
      <c r="AH60" s="1696">
        <v>0</v>
      </c>
    </row>
    <row s="4521" customFormat="1" customHeight="1" ht="18.75" hidden="1">
      <c r="A61" s="1845"/>
      <c r="B61" s="1845"/>
      <c r="C61" s="434" t="s">
        <v>1143</v>
      </c>
      <c r="D61" s="2527"/>
      <c r="E61" s="2269"/>
      <c r="F61" s="2448"/>
      <c r="G61" s="2492"/>
      <c r="H61" s="1565"/>
      <c r="I61" s="716" t="s">
        <v>1144</v>
      </c>
      <c r="J61" s="636"/>
      <c r="K61" s="1565"/>
      <c r="L61" s="279"/>
      <c r="M61" s="2235"/>
      <c r="N61" s="399"/>
      <c r="O61" s="1689"/>
      <c r="P61" s="1689"/>
      <c r="AH61" s="1696">
        <v>0</v>
      </c>
    </row>
    <row s="4521" customFormat="1" customHeight="1" ht="0.75" hidden="1">
      <c r="A62" s="1845"/>
      <c r="B62" s="1845"/>
      <c r="C62" s="434" t="s">
        <v>1149</v>
      </c>
      <c r="D62" s="2527"/>
      <c r="E62" s="2269"/>
      <c r="F62" s="2448"/>
      <c r="G62" s="465"/>
      <c r="H62" s="1565"/>
      <c r="I62" s="716"/>
      <c r="J62" s="636"/>
      <c r="K62" s="1565"/>
      <c r="L62" s="279"/>
      <c r="M62" s="2235"/>
      <c r="N62" s="399"/>
      <c r="O62" s="1689"/>
      <c r="P62" s="1689"/>
      <c r="AH62" s="1696">
        <v>0</v>
      </c>
    </row>
    <row s="4521" customFormat="1" customHeight="1" ht="18.75" hidden="1">
      <c r="A63" s="1845" t="s">
        <v>243</v>
      </c>
      <c r="B63" s="1845" t="s">
        <v>244</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304</v>
      </c>
      <c r="M63" s="2235"/>
      <c r="N63" s="399"/>
      <c r="O63" s="1689"/>
      <c r="P63" s="1689"/>
      <c r="AH63" s="1696">
        <v>0</v>
      </c>
    </row>
    <row s="4521" customFormat="1" customHeight="1" ht="18.75" hidden="1">
      <c r="A64" s="1845"/>
      <c r="B64" s="1845"/>
      <c r="C64" s="434" t="s">
        <v>1143</v>
      </c>
      <c r="D64" s="2527"/>
      <c r="E64" s="2269"/>
      <c r="F64" s="2448"/>
      <c r="G64" s="2492"/>
      <c r="H64" s="1565"/>
      <c r="I64" s="716" t="s">
        <v>1144</v>
      </c>
      <c r="J64" s="636"/>
      <c r="K64" s="1565"/>
      <c r="L64" s="279"/>
      <c r="M64" s="2235"/>
      <c r="N64" s="399"/>
      <c r="O64" s="1689"/>
      <c r="P64" s="1689"/>
      <c r="AH64" s="1696">
        <v>0</v>
      </c>
    </row>
    <row s="4521" customFormat="1" customHeight="1" ht="0.75" hidden="1">
      <c r="A65" s="1845"/>
      <c r="B65" s="1845"/>
      <c r="C65" s="434" t="s">
        <v>1149</v>
      </c>
      <c r="D65" s="2527"/>
      <c r="E65" s="2269"/>
      <c r="F65" s="2448"/>
      <c r="G65" s="465"/>
      <c r="H65" s="1565"/>
      <c r="I65" s="716"/>
      <c r="J65" s="636"/>
      <c r="K65" s="1565"/>
      <c r="L65" s="279"/>
      <c r="M65" s="2235"/>
      <c r="N65" s="399"/>
      <c r="O65" s="1689"/>
      <c r="P65" s="1689"/>
      <c r="AH65" s="1696">
        <v>0</v>
      </c>
    </row>
    <row s="4521" customFormat="1" customHeight="1" ht="18.75" hidden="1">
      <c r="A66" s="1845" t="s">
        <v>248</v>
      </c>
      <c r="B66" s="1845" t="s">
        <v>249</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304</v>
      </c>
      <c r="M66" s="2235"/>
      <c r="N66" s="399"/>
      <c r="O66" s="1689"/>
      <c r="P66" s="1689"/>
      <c r="AH66" s="1696">
        <v>0</v>
      </c>
    </row>
    <row s="4521" customFormat="1" customHeight="1" ht="18.75" hidden="1">
      <c r="A67" s="1845"/>
      <c r="B67" s="1845"/>
      <c r="C67" s="434" t="s">
        <v>1143</v>
      </c>
      <c r="D67" s="2527"/>
      <c r="E67" s="2269"/>
      <c r="F67" s="2448"/>
      <c r="G67" s="2492"/>
      <c r="H67" s="1565"/>
      <c r="I67" s="716" t="s">
        <v>1144</v>
      </c>
      <c r="J67" s="636"/>
      <c r="K67" s="1565"/>
      <c r="L67" s="279"/>
      <c r="M67" s="2235"/>
      <c r="N67" s="399"/>
      <c r="O67" s="1689"/>
      <c r="P67" s="1689"/>
      <c r="AH67" s="1696">
        <v>0</v>
      </c>
    </row>
    <row s="4521" customFormat="1" customHeight="1" ht="0.75" hidden="1">
      <c r="A68" s="1845"/>
      <c r="B68" s="1845"/>
      <c r="C68" s="434" t="s">
        <v>1149</v>
      </c>
      <c r="D68" s="2527"/>
      <c r="E68" s="2269"/>
      <c r="F68" s="2448"/>
      <c r="G68" s="465"/>
      <c r="H68" s="1565"/>
      <c r="I68" s="716"/>
      <c r="J68" s="636"/>
      <c r="K68" s="1565"/>
      <c r="L68" s="279"/>
      <c r="M68" s="2235"/>
      <c r="N68" s="399"/>
      <c r="O68" s="1689"/>
      <c r="P68" s="1689"/>
      <c r="AH68" s="1696">
        <v>0</v>
      </c>
    </row>
    <row s="4521" customFormat="1" customHeight="1" ht="18.75" hidden="1">
      <c r="A69" s="1845" t="s">
        <v>253</v>
      </c>
      <c r="B69" s="1845" t="s">
        <v>254</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304</v>
      </c>
      <c r="M69" s="2235"/>
      <c r="N69" s="399"/>
      <c r="O69" s="1689"/>
      <c r="P69" s="1689"/>
      <c r="AH69" s="1696">
        <v>0</v>
      </c>
    </row>
    <row s="4521" customFormat="1" customHeight="1" ht="18.75" hidden="1">
      <c r="A70" s="1845"/>
      <c r="B70" s="1845"/>
      <c r="C70" s="434" t="s">
        <v>1143</v>
      </c>
      <c r="D70" s="2527"/>
      <c r="E70" s="2269"/>
      <c r="F70" s="2448"/>
      <c r="G70" s="2492"/>
      <c r="H70" s="1565"/>
      <c r="I70" s="716" t="s">
        <v>1144</v>
      </c>
      <c r="J70" s="636"/>
      <c r="K70" s="1565"/>
      <c r="L70" s="279"/>
      <c r="M70" s="2235"/>
      <c r="N70" s="399"/>
      <c r="O70" s="1689"/>
      <c r="P70" s="1689"/>
      <c r="AH70" s="1696">
        <v>0</v>
      </c>
    </row>
    <row s="4521" customFormat="1" customHeight="1" ht="0.75" hidden="1">
      <c r="A71" s="1845"/>
      <c r="B71" s="1845"/>
      <c r="C71" s="434" t="s">
        <v>1149</v>
      </c>
      <c r="D71" s="2527"/>
      <c r="E71" s="2269"/>
      <c r="F71" s="2448"/>
      <c r="G71" s="465"/>
      <c r="H71" s="1565"/>
      <c r="I71" s="716"/>
      <c r="J71" s="636"/>
      <c r="K71" s="1565"/>
      <c r="L71" s="279"/>
      <c r="M71" s="2235"/>
      <c r="N71" s="399"/>
      <c r="O71" s="1689"/>
      <c r="P71" s="1689"/>
      <c r="AH71" s="1696">
        <v>0</v>
      </c>
    </row>
    <row s="4521" customFormat="1" customHeight="1" ht="18.75" hidden="1">
      <c r="A72" s="1845" t="s">
        <v>258</v>
      </c>
      <c r="B72" s="1845" t="s">
        <v>259</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304</v>
      </c>
      <c r="M72" s="2235"/>
      <c r="N72" s="399"/>
      <c r="O72" s="1689"/>
      <c r="P72" s="1689"/>
      <c r="AH72" s="1696">
        <v>0</v>
      </c>
    </row>
    <row s="4521" customFormat="1" customHeight="1" ht="18.75" hidden="1">
      <c r="A73" s="1845"/>
      <c r="B73" s="1845"/>
      <c r="C73" s="434" t="s">
        <v>1143</v>
      </c>
      <c r="D73" s="2527"/>
      <c r="E73" s="2269"/>
      <c r="F73" s="2448"/>
      <c r="G73" s="2492"/>
      <c r="H73" s="1565"/>
      <c r="I73" s="716" t="s">
        <v>1144</v>
      </c>
      <c r="J73" s="636"/>
      <c r="K73" s="1565"/>
      <c r="L73" s="279"/>
      <c r="M73" s="2235"/>
      <c r="N73" s="399"/>
      <c r="O73" s="1689"/>
      <c r="P73" s="1689"/>
      <c r="AH73" s="1696">
        <v>0</v>
      </c>
    </row>
    <row s="4521" customFormat="1" customHeight="1" ht="0.75" hidden="1">
      <c r="A74" s="1845"/>
      <c r="B74" s="1845"/>
      <c r="C74" s="434" t="s">
        <v>1149</v>
      </c>
      <c r="D74" s="2527"/>
      <c r="E74" s="2269"/>
      <c r="F74" s="2448"/>
      <c r="G74" s="465"/>
      <c r="H74" s="1565"/>
      <c r="I74" s="716"/>
      <c r="J74" s="636"/>
      <c r="K74" s="1565"/>
      <c r="L74" s="279"/>
      <c r="M74" s="2235"/>
      <c r="N74" s="399"/>
      <c r="O74" s="1689"/>
      <c r="P74" s="1689"/>
      <c r="AH74" s="1696">
        <v>0</v>
      </c>
    </row>
    <row s="4521" customFormat="1" customHeight="1" ht="18.75" hidden="1">
      <c r="A75" s="1845" t="s">
        <v>263</v>
      </c>
      <c r="B75" s="1845" t="s">
        <v>264</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304</v>
      </c>
      <c r="M75" s="2235"/>
      <c r="N75" s="399"/>
      <c r="O75" s="1689"/>
      <c r="P75" s="1689"/>
      <c r="AH75" s="1696">
        <v>0</v>
      </c>
    </row>
    <row s="4521" customFormat="1" customHeight="1" ht="18.75" hidden="1">
      <c r="A76" s="1845"/>
      <c r="B76" s="1845"/>
      <c r="C76" s="434" t="s">
        <v>1143</v>
      </c>
      <c r="D76" s="2527"/>
      <c r="E76" s="2269"/>
      <c r="F76" s="2448"/>
      <c r="G76" s="2492"/>
      <c r="H76" s="1565"/>
      <c r="I76" s="716" t="s">
        <v>1144</v>
      </c>
      <c r="J76" s="636"/>
      <c r="K76" s="1565"/>
      <c r="L76" s="279"/>
      <c r="M76" s="2235"/>
      <c r="N76" s="399"/>
      <c r="O76" s="1689"/>
      <c r="P76" s="1689"/>
      <c r="AH76" s="1696">
        <v>0</v>
      </c>
    </row>
    <row s="4521" customFormat="1" customHeight="1" ht="0.75" hidden="1">
      <c r="A77" s="1845"/>
      <c r="B77" s="1845"/>
      <c r="C77" s="434" t="s">
        <v>1149</v>
      </c>
      <c r="D77" s="2527"/>
      <c r="E77" s="2269"/>
      <c r="F77" s="2448"/>
      <c r="G77" s="465"/>
      <c r="H77" s="1565"/>
      <c r="I77" s="716"/>
      <c r="J77" s="636"/>
      <c r="K77" s="1565"/>
      <c r="L77" s="279"/>
      <c r="M77" s="2235"/>
      <c r="N77" s="399"/>
      <c r="O77" s="1689"/>
      <c r="P77" s="1689"/>
      <c r="AH77" s="1696">
        <v>0</v>
      </c>
    </row>
    <row s="4521" customFormat="1" customHeight="1" ht="18.75" hidden="1">
      <c r="A78" s="1845" t="s">
        <v>268</v>
      </c>
      <c r="B78" s="1845" t="s">
        <v>269</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304</v>
      </c>
      <c r="M78" s="2235"/>
      <c r="N78" s="399"/>
      <c r="O78" s="1689"/>
      <c r="P78" s="1689"/>
      <c r="AH78" s="1696">
        <v>0</v>
      </c>
    </row>
    <row s="4521" customFormat="1" customHeight="1" ht="18.75" hidden="1">
      <c r="A79" s="1845"/>
      <c r="B79" s="1845"/>
      <c r="C79" s="434" t="s">
        <v>1143</v>
      </c>
      <c r="D79" s="2527"/>
      <c r="E79" s="2269"/>
      <c r="F79" s="2448"/>
      <c r="G79" s="2492"/>
      <c r="H79" s="1565"/>
      <c r="I79" s="716" t="s">
        <v>1144</v>
      </c>
      <c r="J79" s="636"/>
      <c r="K79" s="1565"/>
      <c r="L79" s="279"/>
      <c r="M79" s="2235"/>
      <c r="N79" s="399"/>
      <c r="O79" s="1689"/>
      <c r="P79" s="1689"/>
      <c r="AH79" s="1696">
        <v>0</v>
      </c>
    </row>
    <row s="4521" customFormat="1" customHeight="1" ht="0.75" hidden="1">
      <c r="A80" s="1845"/>
      <c r="B80" s="1845"/>
      <c r="C80" s="434" t="s">
        <v>1149</v>
      </c>
      <c r="D80" s="2527"/>
      <c r="E80" s="2269"/>
      <c r="F80" s="2448"/>
      <c r="G80" s="465"/>
      <c r="H80" s="1565"/>
      <c r="I80" s="716"/>
      <c r="J80" s="636"/>
      <c r="K80" s="1565"/>
      <c r="L80" s="279"/>
      <c r="M80" s="2235"/>
      <c r="N80" s="399"/>
      <c r="O80" s="1689"/>
      <c r="P80" s="1689"/>
      <c r="AH80" s="1696">
        <v>0</v>
      </c>
    </row>
    <row s="4521" customFormat="1" customHeight="1" ht="18.75" hidden="1">
      <c r="A81" s="1845" t="s">
        <v>273</v>
      </c>
      <c r="B81" s="1845" t="s">
        <v>274</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304</v>
      </c>
      <c r="M81" s="2235"/>
      <c r="N81" s="399"/>
      <c r="O81" s="1689"/>
      <c r="P81" s="1689"/>
      <c r="AH81" s="1696">
        <v>0</v>
      </c>
    </row>
    <row s="4521" customFormat="1" customHeight="1" ht="18.75" hidden="1">
      <c r="A82" s="1845"/>
      <c r="B82" s="1845"/>
      <c r="C82" s="434" t="s">
        <v>1143</v>
      </c>
      <c r="D82" s="2527"/>
      <c r="E82" s="2269"/>
      <c r="F82" s="2448"/>
      <c r="G82" s="2492"/>
      <c r="H82" s="1565"/>
      <c r="I82" s="716" t="s">
        <v>1144</v>
      </c>
      <c r="J82" s="636"/>
      <c r="K82" s="1565"/>
      <c r="L82" s="279"/>
      <c r="M82" s="2235"/>
      <c r="N82" s="399"/>
      <c r="O82" s="1689"/>
      <c r="P82" s="1689"/>
      <c r="AH82" s="1696">
        <v>0</v>
      </c>
    </row>
    <row s="4521" customFormat="1" customHeight="1" ht="1.05">
      <c r="A83" s="1845"/>
      <c r="B83" s="1845"/>
      <c r="C83" s="434" t="s">
        <v>1149</v>
      </c>
      <c r="D83" s="2527"/>
      <c r="E83" s="2269"/>
      <c r="F83" s="2448"/>
      <c r="G83" s="465"/>
      <c r="H83" s="1565"/>
      <c r="I83" s="716"/>
      <c r="J83" s="636"/>
      <c r="K83" s="1565"/>
      <c r="L83" s="279"/>
      <c r="M83" s="2235"/>
      <c r="N83" s="399"/>
      <c r="O83" s="1689"/>
      <c r="P83" s="1689"/>
      <c r="AH83" s="1696">
        <v>1</v>
      </c>
    </row>
    <row customHeight="1" ht="19.95">
      <c r="A84" s="1845"/>
      <c r="B84" s="1845"/>
      <c r="D84" s="441"/>
      <c r="E84" s="212" t="s">
        <v>109</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5"/>
      <c r="H84" s="2525"/>
      <c r="I84" s="2525"/>
      <c r="J84" s="2525"/>
      <c r="K84" s="2525"/>
      <c r="L84" s="2525"/>
      <c r="M84" s="362"/>
      <c r="N84" s="399"/>
      <c r="AH84" s="439">
        <v>19</v>
      </c>
    </row>
    <row customHeight="1" ht="35.699999999999996">
      <c r="A85" s="1845"/>
      <c r="B85" s="1845"/>
      <c r="D85" s="441"/>
      <c r="E85" s="464"/>
      <c r="F85" s="263" t="s">
        <v>304</v>
      </c>
      <c r="G85" s="263" t="s">
        <v>304</v>
      </c>
      <c r="H85" s="2283" t="s">
        <v>304</v>
      </c>
      <c r="I85" s="2285"/>
      <c r="J85" s="263" t="s">
        <v>304</v>
      </c>
      <c r="K85" s="263" t="s">
        <v>304</v>
      </c>
      <c r="L85" s="466"/>
      <c r="M85" s="410" t="s">
        <v>1150</v>
      </c>
      <c r="N85" s="399"/>
      <c r="AH85" s="439">
        <v>34</v>
      </c>
    </row>
    <row customHeight="1" ht="19.95">
      <c r="A86" s="1845"/>
      <c r="B86" s="1845"/>
      <c r="D86" s="441"/>
      <c r="E86" s="212" t="s">
        <v>89</v>
      </c>
      <c r="F86" s="2525" t="s">
        <v>1151</v>
      </c>
      <c r="G86" s="2525"/>
      <c r="H86" s="2525"/>
      <c r="I86" s="2525"/>
      <c r="J86" s="2525"/>
      <c r="K86" s="2525"/>
      <c r="L86" s="2525"/>
      <c r="M86" s="362"/>
      <c r="N86" s="399"/>
      <c r="AH86" s="439">
        <v>19</v>
      </c>
    </row>
    <row s="4521" customFormat="1" customHeight="1" ht="60.75" hidden="1">
      <c r="A87" s="1845" t="s">
        <v>155</v>
      </c>
      <c r="B87" s="1845" t="s">
        <v>156</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304</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21" customFormat="1" customHeight="1" ht="18.75" hidden="1">
      <c r="A88" s="1845"/>
      <c r="B88" s="1845"/>
      <c r="C88" s="434" t="s">
        <v>1145</v>
      </c>
      <c r="D88" s="2527"/>
      <c r="E88" s="2269"/>
      <c r="F88" s="2448"/>
      <c r="G88" s="2492"/>
      <c r="H88" s="1565"/>
      <c r="I88" s="716" t="s">
        <v>1144</v>
      </c>
      <c r="J88" s="636"/>
      <c r="K88" s="1565"/>
      <c r="L88" s="279"/>
      <c r="M88" s="2235"/>
      <c r="N88" s="399"/>
      <c r="O88" s="1689"/>
      <c r="P88" s="1689"/>
      <c r="AH88" s="1696">
        <v>0</v>
      </c>
    </row>
    <row s="4521" customFormat="1" customHeight="1" ht="0.75" hidden="1">
      <c r="A89" s="1845"/>
      <c r="B89" s="1845"/>
      <c r="C89" s="434" t="s">
        <v>1152</v>
      </c>
      <c r="D89" s="2527"/>
      <c r="E89" s="2269"/>
      <c r="F89" s="2448"/>
      <c r="G89" s="465"/>
      <c r="H89" s="1565"/>
      <c r="I89" s="716"/>
      <c r="J89" s="636"/>
      <c r="K89" s="1565"/>
      <c r="L89" s="279"/>
      <c r="M89" s="2235"/>
      <c r="N89" s="399"/>
      <c r="O89" s="1689"/>
      <c r="P89" s="1689"/>
      <c r="AH89" s="1696">
        <v>0</v>
      </c>
    </row>
    <row s="4521" customFormat="1" customHeight="1" ht="45" hidden="1">
      <c r="A90" s="1845" t="s">
        <v>160</v>
      </c>
      <c r="B90" s="1845" t="s">
        <v>161</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304</v>
      </c>
      <c r="M90" s="2236"/>
      <c r="N90" s="399"/>
      <c r="O90" s="1689"/>
      <c r="P90" s="1689"/>
      <c r="AH90" s="1696">
        <v>0</v>
      </c>
    </row>
    <row s="4521" customFormat="1" customHeight="1" ht="18.75" hidden="1">
      <c r="A91" s="1845"/>
      <c r="B91" s="1845"/>
      <c r="C91" s="434" t="s">
        <v>1145</v>
      </c>
      <c r="D91" s="2527"/>
      <c r="E91" s="2269"/>
      <c r="F91" s="2448"/>
      <c r="G91" s="2492"/>
      <c r="H91" s="1565"/>
      <c r="I91" s="716" t="s">
        <v>1144</v>
      </c>
      <c r="J91" s="636"/>
      <c r="K91" s="1565"/>
      <c r="L91" s="279"/>
      <c r="M91" s="1926"/>
      <c r="N91" s="399"/>
      <c r="O91" s="1689"/>
      <c r="P91" s="1689"/>
      <c r="AH91" s="1696">
        <v>0</v>
      </c>
    </row>
    <row s="4521" customFormat="1" customHeight="1" ht="0.75" hidden="1">
      <c r="A92" s="1845"/>
      <c r="B92" s="1845"/>
      <c r="C92" s="434" t="s">
        <v>1152</v>
      </c>
      <c r="D92" s="2527"/>
      <c r="E92" s="2269"/>
      <c r="F92" s="2448"/>
      <c r="G92" s="465"/>
      <c r="H92" s="1565"/>
      <c r="I92" s="716"/>
      <c r="J92" s="636"/>
      <c r="K92" s="1565"/>
      <c r="L92" s="279"/>
      <c r="M92" s="406"/>
      <c r="N92" s="399"/>
      <c r="O92" s="1689"/>
      <c r="P92" s="1689"/>
      <c r="AH92" s="1696">
        <v>0</v>
      </c>
    </row>
    <row s="4521" customFormat="1" customHeight="1" ht="45" hidden="1">
      <c r="A93" s="1845" t="s">
        <v>167</v>
      </c>
      <c r="B93" s="1845" t="s">
        <v>168</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304</v>
      </c>
      <c r="M93" s="406"/>
      <c r="N93" s="399"/>
      <c r="O93" s="1689"/>
      <c r="P93" s="1689"/>
      <c r="AH93" s="1696">
        <v>0</v>
      </c>
    </row>
    <row s="4521" customFormat="1" customHeight="1" ht="18.75" hidden="1">
      <c r="A94" s="1845"/>
      <c r="B94" s="1845"/>
      <c r="C94" s="434" t="s">
        <v>1145</v>
      </c>
      <c r="D94" s="2527"/>
      <c r="E94" s="2269"/>
      <c r="F94" s="2448"/>
      <c r="G94" s="2492"/>
      <c r="H94" s="1565"/>
      <c r="I94" s="716" t="s">
        <v>1144</v>
      </c>
      <c r="J94" s="636"/>
      <c r="K94" s="1565"/>
      <c r="L94" s="279"/>
      <c r="M94" s="406"/>
      <c r="N94" s="399"/>
      <c r="O94" s="1689"/>
      <c r="P94" s="1689"/>
      <c r="AH94" s="1696">
        <v>0</v>
      </c>
    </row>
    <row s="4521" customFormat="1" customHeight="1" ht="0.75" hidden="1">
      <c r="A95" s="1845"/>
      <c r="B95" s="1845"/>
      <c r="C95" s="434" t="s">
        <v>1152</v>
      </c>
      <c r="D95" s="2527"/>
      <c r="E95" s="2269"/>
      <c r="F95" s="2448"/>
      <c r="G95" s="465"/>
      <c r="H95" s="1565"/>
      <c r="I95" s="716"/>
      <c r="J95" s="636"/>
      <c r="K95" s="1565"/>
      <c r="L95" s="279"/>
      <c r="M95" s="406"/>
      <c r="N95" s="399"/>
      <c r="O95" s="1689"/>
      <c r="P95" s="1689"/>
      <c r="AH95" s="1696">
        <v>0</v>
      </c>
    </row>
    <row s="4521" customFormat="1" customHeight="1" ht="45" hidden="1">
      <c r="A96" s="1845" t="s">
        <v>173</v>
      </c>
      <c r="B96" s="1845" t="s">
        <v>174</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304</v>
      </c>
      <c r="M96" s="406"/>
      <c r="N96" s="399"/>
      <c r="O96" s="1689"/>
      <c r="P96" s="1689"/>
      <c r="AH96" s="1696">
        <v>0</v>
      </c>
    </row>
    <row s="4521" customFormat="1" customHeight="1" ht="18.75" hidden="1">
      <c r="A97" s="1845"/>
      <c r="B97" s="1845"/>
      <c r="C97" s="434" t="s">
        <v>1145</v>
      </c>
      <c r="D97" s="2527"/>
      <c r="E97" s="2269"/>
      <c r="F97" s="2448"/>
      <c r="G97" s="2492"/>
      <c r="H97" s="1565"/>
      <c r="I97" s="716" t="s">
        <v>1144</v>
      </c>
      <c r="J97" s="636"/>
      <c r="K97" s="1565"/>
      <c r="L97" s="279"/>
      <c r="M97" s="406"/>
      <c r="N97" s="399"/>
      <c r="O97" s="1689"/>
      <c r="P97" s="1689"/>
      <c r="AH97" s="1696">
        <v>0</v>
      </c>
    </row>
    <row s="4521" customFormat="1" customHeight="1" ht="0.75" hidden="1">
      <c r="A98" s="1845"/>
      <c r="B98" s="1845"/>
      <c r="C98" s="434" t="s">
        <v>1152</v>
      </c>
      <c r="D98" s="2527"/>
      <c r="E98" s="2269"/>
      <c r="F98" s="2448"/>
      <c r="G98" s="465"/>
      <c r="H98" s="1565"/>
      <c r="I98" s="716"/>
      <c r="J98" s="636"/>
      <c r="K98" s="1565"/>
      <c r="L98" s="279"/>
      <c r="M98" s="406"/>
      <c r="N98" s="399"/>
      <c r="O98" s="1689"/>
      <c r="P98" s="1689"/>
      <c r="AH98" s="1696">
        <v>0</v>
      </c>
    </row>
    <row s="4521" customFormat="1" customHeight="1" ht="18.75" hidden="1">
      <c r="A99" s="1845" t="s">
        <v>179</v>
      </c>
      <c r="B99" s="1845" t="s">
        <v>180</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304</v>
      </c>
      <c r="M99" s="406"/>
      <c r="N99" s="399"/>
      <c r="O99" s="1689"/>
      <c r="P99" s="1689"/>
      <c r="AH99" s="1696">
        <v>0</v>
      </c>
    </row>
    <row s="4521" customFormat="1" customHeight="1" ht="18.75" hidden="1">
      <c r="A100" s="1845"/>
      <c r="B100" s="1845"/>
      <c r="C100" s="434" t="s">
        <v>1145</v>
      </c>
      <c r="D100" s="2527"/>
      <c r="E100" s="2269"/>
      <c r="F100" s="2448"/>
      <c r="G100" s="2492"/>
      <c r="H100" s="1565"/>
      <c r="I100" s="716" t="s">
        <v>1144</v>
      </c>
      <c r="J100" s="636"/>
      <c r="K100" s="1565"/>
      <c r="L100" s="279"/>
      <c r="M100" s="406"/>
      <c r="N100" s="399"/>
      <c r="O100" s="1689"/>
      <c r="P100" s="1689"/>
      <c r="AH100" s="1696">
        <v>0</v>
      </c>
    </row>
    <row s="4521" customFormat="1" customHeight="1" ht="0.75" hidden="1">
      <c r="A101" s="1845"/>
      <c r="B101" s="1845"/>
      <c r="C101" s="434" t="s">
        <v>1152</v>
      </c>
      <c r="D101" s="2527"/>
      <c r="E101" s="2269"/>
      <c r="F101" s="2448"/>
      <c r="G101" s="465"/>
      <c r="H101" s="1565"/>
      <c r="I101" s="716"/>
      <c r="J101" s="636"/>
      <c r="K101" s="1565"/>
      <c r="L101" s="279"/>
      <c r="M101" s="406"/>
      <c r="N101" s="399"/>
      <c r="O101" s="1689"/>
      <c r="P101" s="1689"/>
      <c r="AH101" s="1696">
        <v>0</v>
      </c>
    </row>
    <row s="4521" customFormat="1" customHeight="1" ht="18.75" hidden="1">
      <c r="A102" s="1845" t="s">
        <v>185</v>
      </c>
      <c r="B102" s="1845" t="s">
        <v>186</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304</v>
      </c>
      <c r="M102" s="406"/>
      <c r="N102" s="399"/>
      <c r="O102" s="1689"/>
      <c r="P102" s="1689"/>
      <c r="AH102" s="1696">
        <v>0</v>
      </c>
    </row>
    <row s="4521" customFormat="1" customHeight="1" ht="18.75" hidden="1">
      <c r="A103" s="1845"/>
      <c r="B103" s="1845"/>
      <c r="C103" s="434" t="s">
        <v>1145</v>
      </c>
      <c r="D103" s="2527"/>
      <c r="E103" s="2269"/>
      <c r="F103" s="2448"/>
      <c r="G103" s="2492"/>
      <c r="H103" s="1565"/>
      <c r="I103" s="716" t="s">
        <v>1144</v>
      </c>
      <c r="J103" s="636"/>
      <c r="K103" s="1565"/>
      <c r="L103" s="279"/>
      <c r="M103" s="406"/>
      <c r="N103" s="399"/>
      <c r="O103" s="1689"/>
      <c r="P103" s="1689"/>
      <c r="AH103" s="1696">
        <v>0</v>
      </c>
    </row>
    <row s="4521" customFormat="1" customHeight="1" ht="0.75" hidden="1">
      <c r="A104" s="1845"/>
      <c r="B104" s="1845"/>
      <c r="C104" s="434" t="s">
        <v>1152</v>
      </c>
      <c r="D104" s="2527"/>
      <c r="E104" s="2269"/>
      <c r="F104" s="2448"/>
      <c r="G104" s="465"/>
      <c r="H104" s="1565"/>
      <c r="I104" s="716"/>
      <c r="J104" s="636"/>
      <c r="K104" s="1565"/>
      <c r="L104" s="279"/>
      <c r="M104" s="406"/>
      <c r="N104" s="399"/>
      <c r="O104" s="1689"/>
      <c r="P104" s="1689"/>
      <c r="AH104" s="1696">
        <v>0</v>
      </c>
    </row>
    <row s="4521" customFormat="1" customHeight="1" ht="18.75" hidden="1">
      <c r="A105" s="1845" t="s">
        <v>191</v>
      </c>
      <c r="B105" s="1845" t="s">
        <v>192</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304</v>
      </c>
      <c r="M105" s="406"/>
      <c r="N105" s="399"/>
      <c r="O105" s="1689"/>
      <c r="P105" s="1689"/>
      <c r="AH105" s="1696">
        <v>0</v>
      </c>
    </row>
    <row s="4521" customFormat="1" customHeight="1" ht="18.75" hidden="1">
      <c r="A106" s="1845"/>
      <c r="B106" s="1845"/>
      <c r="C106" s="434" t="s">
        <v>1145</v>
      </c>
      <c r="D106" s="2527"/>
      <c r="E106" s="2269"/>
      <c r="F106" s="2448"/>
      <c r="G106" s="2492"/>
      <c r="H106" s="1565"/>
      <c r="I106" s="716" t="s">
        <v>1144</v>
      </c>
      <c r="J106" s="636"/>
      <c r="K106" s="1565"/>
      <c r="L106" s="279"/>
      <c r="M106" s="406"/>
      <c r="N106" s="399"/>
      <c r="O106" s="1689"/>
      <c r="P106" s="1689"/>
      <c r="AH106" s="1696">
        <v>0</v>
      </c>
    </row>
    <row s="4521" customFormat="1" customHeight="1" ht="0.75" hidden="1">
      <c r="A107" s="1845"/>
      <c r="B107" s="1845"/>
      <c r="C107" s="434" t="s">
        <v>1152</v>
      </c>
      <c r="D107" s="2527"/>
      <c r="E107" s="2269"/>
      <c r="F107" s="2448"/>
      <c r="G107" s="465"/>
      <c r="H107" s="1565"/>
      <c r="I107" s="716"/>
      <c r="J107" s="636"/>
      <c r="K107" s="1565"/>
      <c r="L107" s="279"/>
      <c r="M107" s="406"/>
      <c r="N107" s="399"/>
      <c r="O107" s="1689"/>
      <c r="P107" s="1689"/>
      <c r="AH107" s="1696">
        <v>0</v>
      </c>
    </row>
    <row s="4521" customFormat="1" customHeight="1" ht="18.75" hidden="1">
      <c r="A108" s="1845" t="s">
        <v>197</v>
      </c>
      <c r="B108" s="1845" t="s">
        <v>198</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304</v>
      </c>
      <c r="M108" s="406"/>
      <c r="N108" s="399"/>
      <c r="O108" s="1689"/>
      <c r="P108" s="1689"/>
      <c r="AH108" s="1696">
        <v>0</v>
      </c>
    </row>
    <row s="4521" customFormat="1" customHeight="1" ht="18.75" hidden="1">
      <c r="A109" s="1845"/>
      <c r="B109" s="1845"/>
      <c r="C109" s="434" t="s">
        <v>1145</v>
      </c>
      <c r="D109" s="2527"/>
      <c r="E109" s="2269"/>
      <c r="F109" s="2448"/>
      <c r="G109" s="2492"/>
      <c r="H109" s="1565"/>
      <c r="I109" s="716" t="s">
        <v>1144</v>
      </c>
      <c r="J109" s="636"/>
      <c r="K109" s="1565"/>
      <c r="L109" s="279"/>
      <c r="M109" s="406"/>
      <c r="N109" s="399"/>
      <c r="O109" s="1689"/>
      <c r="P109" s="1689"/>
      <c r="AH109" s="1696">
        <v>0</v>
      </c>
    </row>
    <row s="4521" customFormat="1" customHeight="1" ht="0.75" hidden="1">
      <c r="A110" s="1845"/>
      <c r="B110" s="1845"/>
      <c r="C110" s="434" t="s">
        <v>1152</v>
      </c>
      <c r="D110" s="2527"/>
      <c r="E110" s="2269"/>
      <c r="F110" s="2448"/>
      <c r="G110" s="465"/>
      <c r="H110" s="1565"/>
      <c r="I110" s="716"/>
      <c r="J110" s="636"/>
      <c r="K110" s="1565"/>
      <c r="L110" s="279"/>
      <c r="M110" s="406"/>
      <c r="N110" s="399"/>
      <c r="O110" s="1689"/>
      <c r="P110" s="1689"/>
      <c r="AH110" s="1696">
        <v>0</v>
      </c>
    </row>
    <row s="4521" customFormat="1" customHeight="1" ht="18.75" hidden="1">
      <c r="A111" s="1845" t="s">
        <v>203</v>
      </c>
      <c r="B111" s="1845" t="s">
        <v>204</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304</v>
      </c>
      <c r="M111" s="406"/>
      <c r="N111" s="399"/>
      <c r="O111" s="1689"/>
      <c r="P111" s="1689"/>
      <c r="AH111" s="1696">
        <v>0</v>
      </c>
    </row>
    <row s="4521" customFormat="1" customHeight="1" ht="18.75" hidden="1">
      <c r="A112" s="1845"/>
      <c r="B112" s="1845"/>
      <c r="C112" s="434" t="s">
        <v>1145</v>
      </c>
      <c r="D112" s="2527"/>
      <c r="E112" s="2269"/>
      <c r="F112" s="2448"/>
      <c r="G112" s="2492"/>
      <c r="H112" s="1565"/>
      <c r="I112" s="716" t="s">
        <v>1144</v>
      </c>
      <c r="J112" s="636"/>
      <c r="K112" s="1565"/>
      <c r="L112" s="279"/>
      <c r="M112" s="406"/>
      <c r="N112" s="399"/>
      <c r="O112" s="1689"/>
      <c r="P112" s="1689"/>
      <c r="AH112" s="1696">
        <v>0</v>
      </c>
    </row>
    <row s="4521" customFormat="1" customHeight="1" ht="0.75" hidden="1">
      <c r="A113" s="1845"/>
      <c r="B113" s="1845"/>
      <c r="C113" s="434" t="s">
        <v>1152</v>
      </c>
      <c r="D113" s="2527"/>
      <c r="E113" s="2269"/>
      <c r="F113" s="2448"/>
      <c r="G113" s="465"/>
      <c r="H113" s="1565"/>
      <c r="I113" s="716"/>
      <c r="J113" s="636"/>
      <c r="K113" s="1565"/>
      <c r="L113" s="279"/>
      <c r="M113" s="406"/>
      <c r="N113" s="399"/>
      <c r="O113" s="1689"/>
      <c r="P113" s="1689"/>
      <c r="AH113" s="1696">
        <v>0</v>
      </c>
    </row>
    <row s="4521" customFormat="1" customHeight="1" ht="18.75" hidden="1">
      <c r="A114" s="1845" t="s">
        <v>223</v>
      </c>
      <c r="B114" s="1845" t="s">
        <v>224</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304</v>
      </c>
      <c r="M114" s="406"/>
      <c r="N114" s="399"/>
      <c r="O114" s="1689"/>
      <c r="P114" s="1689"/>
      <c r="AH114" s="1696">
        <v>0</v>
      </c>
    </row>
    <row s="4521" customFormat="1" customHeight="1" ht="18.75" hidden="1">
      <c r="A115" s="1845"/>
      <c r="B115" s="1845"/>
      <c r="C115" s="434" t="s">
        <v>1145</v>
      </c>
      <c r="D115" s="2527"/>
      <c r="E115" s="2269"/>
      <c r="F115" s="2448"/>
      <c r="G115" s="2492"/>
      <c r="H115" s="1565"/>
      <c r="I115" s="716" t="s">
        <v>1144</v>
      </c>
      <c r="J115" s="636"/>
      <c r="K115" s="1565"/>
      <c r="L115" s="279"/>
      <c r="M115" s="406"/>
      <c r="N115" s="399"/>
      <c r="O115" s="1689"/>
      <c r="P115" s="1689"/>
      <c r="AH115" s="1696">
        <v>0</v>
      </c>
    </row>
    <row s="4521" customFormat="1" customHeight="1" ht="0.75" hidden="1">
      <c r="A116" s="1845"/>
      <c r="B116" s="1845"/>
      <c r="C116" s="434" t="s">
        <v>1152</v>
      </c>
      <c r="D116" s="2527"/>
      <c r="E116" s="2269"/>
      <c r="F116" s="2448"/>
      <c r="G116" s="465"/>
      <c r="H116" s="1565"/>
      <c r="I116" s="716"/>
      <c r="J116" s="636"/>
      <c r="K116" s="1565"/>
      <c r="L116" s="279"/>
      <c r="M116" s="406"/>
      <c r="N116" s="399"/>
      <c r="O116" s="1689"/>
      <c r="P116" s="1689"/>
      <c r="AH116" s="1696">
        <v>0</v>
      </c>
    </row>
    <row s="4521" customFormat="1" customHeight="1" ht="18.75" hidden="1">
      <c r="A117" s="1845" t="s">
        <v>228</v>
      </c>
      <c r="B117" s="1845" t="s">
        <v>229</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304</v>
      </c>
      <c r="M117" s="406"/>
      <c r="N117" s="399"/>
      <c r="O117" s="1689"/>
      <c r="P117" s="1689"/>
      <c r="AH117" s="1696">
        <v>0</v>
      </c>
    </row>
    <row s="4521" customFormat="1" customHeight="1" ht="18.75" hidden="1">
      <c r="A118" s="1845"/>
      <c r="B118" s="1845"/>
      <c r="C118" s="434" t="s">
        <v>1145</v>
      </c>
      <c r="D118" s="2527"/>
      <c r="E118" s="2269"/>
      <c r="F118" s="2448"/>
      <c r="G118" s="2492"/>
      <c r="H118" s="1565"/>
      <c r="I118" s="716" t="s">
        <v>1144</v>
      </c>
      <c r="J118" s="636"/>
      <c r="K118" s="1565"/>
      <c r="L118" s="279"/>
      <c r="M118" s="406"/>
      <c r="N118" s="399"/>
      <c r="O118" s="1689"/>
      <c r="P118" s="1689"/>
      <c r="AH118" s="1696">
        <v>0</v>
      </c>
    </row>
    <row s="4521" customFormat="1" customHeight="1" ht="0.75" hidden="1">
      <c r="A119" s="1845"/>
      <c r="B119" s="1845"/>
      <c r="C119" s="434" t="s">
        <v>1152</v>
      </c>
      <c r="D119" s="2527"/>
      <c r="E119" s="2269"/>
      <c r="F119" s="2448"/>
      <c r="G119" s="465"/>
      <c r="H119" s="1565"/>
      <c r="I119" s="716"/>
      <c r="J119" s="636"/>
      <c r="K119" s="1565"/>
      <c r="L119" s="279"/>
      <c r="M119" s="406"/>
      <c r="N119" s="399"/>
      <c r="O119" s="1689"/>
      <c r="P119" s="1689"/>
      <c r="AH119" s="1696">
        <v>0</v>
      </c>
    </row>
    <row s="4521" customFormat="1" customHeight="1" ht="18.75" hidden="1">
      <c r="A120" s="1845" t="s">
        <v>233</v>
      </c>
      <c r="B120" s="1845" t="s">
        <v>234</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304</v>
      </c>
      <c r="M120" s="406"/>
      <c r="N120" s="399"/>
      <c r="O120" s="1689"/>
      <c r="P120" s="1689"/>
      <c r="AH120" s="1696">
        <v>0</v>
      </c>
    </row>
    <row s="4521" customFormat="1" customHeight="1" ht="18.75" hidden="1">
      <c r="A121" s="1845"/>
      <c r="B121" s="1845"/>
      <c r="C121" s="434" t="s">
        <v>1145</v>
      </c>
      <c r="D121" s="2527"/>
      <c r="E121" s="2269"/>
      <c r="F121" s="2448"/>
      <c r="G121" s="2492"/>
      <c r="H121" s="1565"/>
      <c r="I121" s="716" t="s">
        <v>1144</v>
      </c>
      <c r="J121" s="636"/>
      <c r="K121" s="1565"/>
      <c r="L121" s="279"/>
      <c r="M121" s="406"/>
      <c r="N121" s="399"/>
      <c r="O121" s="1689"/>
      <c r="P121" s="1689"/>
      <c r="AH121" s="1696">
        <v>0</v>
      </c>
    </row>
    <row s="4521" customFormat="1" customHeight="1" ht="0.75" hidden="1">
      <c r="A122" s="1845"/>
      <c r="B122" s="1845"/>
      <c r="C122" s="434" t="s">
        <v>1152</v>
      </c>
      <c r="D122" s="2527"/>
      <c r="E122" s="2269"/>
      <c r="F122" s="2448"/>
      <c r="G122" s="465"/>
      <c r="H122" s="1565"/>
      <c r="I122" s="716"/>
      <c r="J122" s="636"/>
      <c r="K122" s="1565"/>
      <c r="L122" s="279"/>
      <c r="M122" s="406"/>
      <c r="N122" s="399"/>
      <c r="O122" s="1689"/>
      <c r="P122" s="1689"/>
      <c r="AH122" s="1696">
        <v>0</v>
      </c>
    </row>
    <row s="4521" customFormat="1" customHeight="1" ht="18.75" hidden="1">
      <c r="A123" s="1845" t="s">
        <v>238</v>
      </c>
      <c r="B123" s="1845" t="s">
        <v>239</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304</v>
      </c>
      <c r="M123" s="406"/>
      <c r="N123" s="399"/>
      <c r="O123" s="1689"/>
      <c r="P123" s="1689"/>
      <c r="AH123" s="1696">
        <v>0</v>
      </c>
    </row>
    <row s="4521" customFormat="1" customHeight="1" ht="18.75" hidden="1">
      <c r="A124" s="1845"/>
      <c r="B124" s="1845"/>
      <c r="C124" s="434" t="s">
        <v>1145</v>
      </c>
      <c r="D124" s="2527"/>
      <c r="E124" s="2269"/>
      <c r="F124" s="2448"/>
      <c r="G124" s="2492"/>
      <c r="H124" s="1565"/>
      <c r="I124" s="716" t="s">
        <v>1144</v>
      </c>
      <c r="J124" s="636"/>
      <c r="K124" s="1565"/>
      <c r="L124" s="279"/>
      <c r="M124" s="406"/>
      <c r="N124" s="399"/>
      <c r="O124" s="1689"/>
      <c r="P124" s="1689"/>
      <c r="AH124" s="1696">
        <v>0</v>
      </c>
    </row>
    <row s="4521" customFormat="1" customHeight="1" ht="0.75" hidden="1">
      <c r="A125" s="1845"/>
      <c r="B125" s="1845"/>
      <c r="C125" s="434" t="s">
        <v>1152</v>
      </c>
      <c r="D125" s="2527"/>
      <c r="E125" s="2269"/>
      <c r="F125" s="2448"/>
      <c r="G125" s="465"/>
      <c r="H125" s="1565"/>
      <c r="I125" s="716"/>
      <c r="J125" s="636"/>
      <c r="K125" s="1565"/>
      <c r="L125" s="279"/>
      <c r="M125" s="406"/>
      <c r="N125" s="399"/>
      <c r="O125" s="1689"/>
      <c r="P125" s="1689"/>
      <c r="AH125" s="1696">
        <v>0</v>
      </c>
    </row>
    <row s="4521" customFormat="1" customHeight="1" ht="18.75" hidden="1">
      <c r="A126" s="1845" t="s">
        <v>243</v>
      </c>
      <c r="B126" s="1845" t="s">
        <v>244</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304</v>
      </c>
      <c r="M126" s="406"/>
      <c r="N126" s="399"/>
      <c r="O126" s="1689"/>
      <c r="P126" s="1689"/>
      <c r="AH126" s="1696">
        <v>0</v>
      </c>
    </row>
    <row s="4521" customFormat="1" customHeight="1" ht="18.75" hidden="1">
      <c r="A127" s="1845"/>
      <c r="B127" s="1845"/>
      <c r="C127" s="434" t="s">
        <v>1145</v>
      </c>
      <c r="D127" s="2527"/>
      <c r="E127" s="2269"/>
      <c r="F127" s="2448"/>
      <c r="G127" s="2492"/>
      <c r="H127" s="1565"/>
      <c r="I127" s="716" t="s">
        <v>1144</v>
      </c>
      <c r="J127" s="636"/>
      <c r="K127" s="1565"/>
      <c r="L127" s="279"/>
      <c r="M127" s="406"/>
      <c r="N127" s="399"/>
      <c r="O127" s="1689"/>
      <c r="P127" s="1689"/>
      <c r="AH127" s="1696">
        <v>0</v>
      </c>
    </row>
    <row s="4521" customFormat="1" customHeight="1" ht="0.75" hidden="1">
      <c r="A128" s="1845"/>
      <c r="B128" s="1845"/>
      <c r="C128" s="434" t="s">
        <v>1152</v>
      </c>
      <c r="D128" s="2527"/>
      <c r="E128" s="2269"/>
      <c r="F128" s="2448"/>
      <c r="G128" s="465"/>
      <c r="H128" s="1565"/>
      <c r="I128" s="716"/>
      <c r="J128" s="636"/>
      <c r="K128" s="1565"/>
      <c r="L128" s="279"/>
      <c r="M128" s="406"/>
      <c r="N128" s="399"/>
      <c r="O128" s="1689"/>
      <c r="P128" s="1689"/>
      <c r="AH128" s="1696">
        <v>0</v>
      </c>
    </row>
    <row s="4521" customFormat="1" customHeight="1" ht="18.75" hidden="1">
      <c r="A129" s="1845" t="s">
        <v>248</v>
      </c>
      <c r="B129" s="1845" t="s">
        <v>249</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304</v>
      </c>
      <c r="M129" s="406"/>
      <c r="N129" s="399"/>
      <c r="O129" s="1689"/>
      <c r="P129" s="1689"/>
      <c r="AH129" s="1696">
        <v>0</v>
      </c>
    </row>
    <row s="4521" customFormat="1" customHeight="1" ht="18.75" hidden="1">
      <c r="A130" s="1845"/>
      <c r="B130" s="1845"/>
      <c r="C130" s="434" t="s">
        <v>1145</v>
      </c>
      <c r="D130" s="2527"/>
      <c r="E130" s="2269"/>
      <c r="F130" s="2448"/>
      <c r="G130" s="2492"/>
      <c r="H130" s="1565"/>
      <c r="I130" s="716" t="s">
        <v>1144</v>
      </c>
      <c r="J130" s="636"/>
      <c r="K130" s="1565"/>
      <c r="L130" s="279"/>
      <c r="M130" s="406"/>
      <c r="N130" s="399"/>
      <c r="O130" s="1689"/>
      <c r="P130" s="1689"/>
      <c r="AH130" s="1696">
        <v>0</v>
      </c>
    </row>
    <row s="4521" customFormat="1" customHeight="1" ht="0.75" hidden="1">
      <c r="A131" s="1845"/>
      <c r="B131" s="1845"/>
      <c r="C131" s="434" t="s">
        <v>1152</v>
      </c>
      <c r="D131" s="2527"/>
      <c r="E131" s="2269"/>
      <c r="F131" s="2448"/>
      <c r="G131" s="465"/>
      <c r="H131" s="1565"/>
      <c r="I131" s="716"/>
      <c r="J131" s="636"/>
      <c r="K131" s="1565"/>
      <c r="L131" s="279"/>
      <c r="M131" s="406"/>
      <c r="N131" s="399"/>
      <c r="O131" s="1689"/>
      <c r="P131" s="1689"/>
      <c r="AH131" s="1696">
        <v>0</v>
      </c>
    </row>
    <row s="4521" customFormat="1" customHeight="1" ht="18.75" hidden="1">
      <c r="A132" s="1845" t="s">
        <v>253</v>
      </c>
      <c r="B132" s="1845" t="s">
        <v>254</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304</v>
      </c>
      <c r="M132" s="406"/>
      <c r="N132" s="399"/>
      <c r="O132" s="1689"/>
      <c r="P132" s="1689"/>
      <c r="AH132" s="1696">
        <v>0</v>
      </c>
    </row>
    <row s="4521" customFormat="1" customHeight="1" ht="18.75" hidden="1">
      <c r="A133" s="1845"/>
      <c r="B133" s="1845"/>
      <c r="C133" s="434" t="s">
        <v>1145</v>
      </c>
      <c r="D133" s="2527"/>
      <c r="E133" s="2269"/>
      <c r="F133" s="2448"/>
      <c r="G133" s="2492"/>
      <c r="H133" s="1565"/>
      <c r="I133" s="716" t="s">
        <v>1144</v>
      </c>
      <c r="J133" s="636"/>
      <c r="K133" s="1565"/>
      <c r="L133" s="279"/>
      <c r="M133" s="406"/>
      <c r="N133" s="399"/>
      <c r="O133" s="1689"/>
      <c r="P133" s="1689"/>
      <c r="AH133" s="1696">
        <v>0</v>
      </c>
    </row>
    <row s="4521" customFormat="1" customHeight="1" ht="0.75" hidden="1">
      <c r="A134" s="1845"/>
      <c r="B134" s="1845"/>
      <c r="C134" s="434" t="s">
        <v>1152</v>
      </c>
      <c r="D134" s="2527"/>
      <c r="E134" s="2269"/>
      <c r="F134" s="2448"/>
      <c r="G134" s="465"/>
      <c r="H134" s="1565"/>
      <c r="I134" s="716"/>
      <c r="J134" s="636"/>
      <c r="K134" s="1565"/>
      <c r="L134" s="279"/>
      <c r="M134" s="406"/>
      <c r="N134" s="399"/>
      <c r="O134" s="1689"/>
      <c r="P134" s="1689"/>
      <c r="AH134" s="1696">
        <v>0</v>
      </c>
    </row>
    <row s="4521" customFormat="1" customHeight="1" ht="18.75" hidden="1">
      <c r="A135" s="1845" t="s">
        <v>258</v>
      </c>
      <c r="B135" s="1845" t="s">
        <v>259</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304</v>
      </c>
      <c r="M135" s="406"/>
      <c r="N135" s="399"/>
      <c r="O135" s="1689"/>
      <c r="P135" s="1689"/>
      <c r="AH135" s="1696">
        <v>0</v>
      </c>
    </row>
    <row s="4521" customFormat="1" customHeight="1" ht="18.75" hidden="1">
      <c r="A136" s="1845"/>
      <c r="B136" s="1845"/>
      <c r="C136" s="434" t="s">
        <v>1145</v>
      </c>
      <c r="D136" s="2527"/>
      <c r="E136" s="2269"/>
      <c r="F136" s="2448"/>
      <c r="G136" s="2492"/>
      <c r="H136" s="1565"/>
      <c r="I136" s="716" t="s">
        <v>1144</v>
      </c>
      <c r="J136" s="636"/>
      <c r="K136" s="1565"/>
      <c r="L136" s="279"/>
      <c r="M136" s="406"/>
      <c r="N136" s="399"/>
      <c r="O136" s="1689"/>
      <c r="P136" s="1689"/>
      <c r="AH136" s="1696">
        <v>0</v>
      </c>
    </row>
    <row s="4521" customFormat="1" customHeight="1" ht="0.75" hidden="1">
      <c r="A137" s="1845"/>
      <c r="B137" s="1845"/>
      <c r="C137" s="434" t="s">
        <v>1152</v>
      </c>
      <c r="D137" s="2527"/>
      <c r="E137" s="2269"/>
      <c r="F137" s="2448"/>
      <c r="G137" s="465"/>
      <c r="H137" s="1565"/>
      <c r="I137" s="716"/>
      <c r="J137" s="636"/>
      <c r="K137" s="1565"/>
      <c r="L137" s="279"/>
      <c r="M137" s="406"/>
      <c r="N137" s="399"/>
      <c r="O137" s="1689"/>
      <c r="P137" s="1689"/>
      <c r="AH137" s="1696">
        <v>0</v>
      </c>
    </row>
    <row s="4521" customFormat="1" customHeight="1" ht="18.75" hidden="1">
      <c r="A138" s="1845" t="s">
        <v>263</v>
      </c>
      <c r="B138" s="1845" t="s">
        <v>264</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304</v>
      </c>
      <c r="M138" s="406"/>
      <c r="N138" s="399"/>
      <c r="O138" s="1689"/>
      <c r="P138" s="1689"/>
      <c r="AH138" s="1696">
        <v>0</v>
      </c>
    </row>
    <row s="4521" customFormat="1" customHeight="1" ht="18.75" hidden="1">
      <c r="A139" s="1845"/>
      <c r="B139" s="1845"/>
      <c r="C139" s="434" t="s">
        <v>1145</v>
      </c>
      <c r="D139" s="2527"/>
      <c r="E139" s="2269"/>
      <c r="F139" s="2448"/>
      <c r="G139" s="2492"/>
      <c r="H139" s="1565"/>
      <c r="I139" s="716" t="s">
        <v>1144</v>
      </c>
      <c r="J139" s="636"/>
      <c r="K139" s="1565"/>
      <c r="L139" s="279"/>
      <c r="M139" s="406"/>
      <c r="N139" s="399"/>
      <c r="O139" s="1689"/>
      <c r="P139" s="1689"/>
      <c r="AH139" s="1696">
        <v>0</v>
      </c>
    </row>
    <row s="4521" customFormat="1" customHeight="1" ht="0.75" hidden="1">
      <c r="A140" s="1845"/>
      <c r="B140" s="1845"/>
      <c r="C140" s="434" t="s">
        <v>1152</v>
      </c>
      <c r="D140" s="2527"/>
      <c r="E140" s="2269"/>
      <c r="F140" s="2448"/>
      <c r="G140" s="465"/>
      <c r="H140" s="1565"/>
      <c r="I140" s="716"/>
      <c r="J140" s="636"/>
      <c r="K140" s="1565"/>
      <c r="L140" s="279"/>
      <c r="M140" s="406"/>
      <c r="N140" s="399"/>
      <c r="O140" s="1689"/>
      <c r="P140" s="1689"/>
      <c r="AH140" s="1696">
        <v>0</v>
      </c>
    </row>
    <row s="4521" customFormat="1" customHeight="1" ht="18.75" hidden="1">
      <c r="A141" s="1845" t="s">
        <v>268</v>
      </c>
      <c r="B141" s="1845" t="s">
        <v>269</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304</v>
      </c>
      <c r="M141" s="406"/>
      <c r="N141" s="399"/>
      <c r="O141" s="1689"/>
      <c r="P141" s="1689"/>
      <c r="AH141" s="1696">
        <v>0</v>
      </c>
    </row>
    <row s="4521" customFormat="1" customHeight="1" ht="18.75" hidden="1">
      <c r="A142" s="1845"/>
      <c r="B142" s="1845"/>
      <c r="C142" s="434" t="s">
        <v>1145</v>
      </c>
      <c r="D142" s="2527"/>
      <c r="E142" s="2269"/>
      <c r="F142" s="2448"/>
      <c r="G142" s="2492"/>
      <c r="H142" s="1565"/>
      <c r="I142" s="716" t="s">
        <v>1144</v>
      </c>
      <c r="J142" s="636"/>
      <c r="K142" s="1565"/>
      <c r="L142" s="279"/>
      <c r="M142" s="406"/>
      <c r="N142" s="399"/>
      <c r="O142" s="1689"/>
      <c r="P142" s="1689"/>
      <c r="AH142" s="1696">
        <v>0</v>
      </c>
    </row>
    <row s="4521" customFormat="1" customHeight="1" ht="0.75" hidden="1">
      <c r="A143" s="1845"/>
      <c r="B143" s="1845"/>
      <c r="C143" s="434" t="s">
        <v>1152</v>
      </c>
      <c r="D143" s="2527"/>
      <c r="E143" s="2269"/>
      <c r="F143" s="2448"/>
      <c r="G143" s="465"/>
      <c r="H143" s="1565"/>
      <c r="I143" s="716"/>
      <c r="J143" s="636"/>
      <c r="K143" s="1565"/>
      <c r="L143" s="279"/>
      <c r="M143" s="406"/>
      <c r="N143" s="399"/>
      <c r="O143" s="1689"/>
      <c r="P143" s="1689"/>
      <c r="AH143" s="1696">
        <v>0</v>
      </c>
    </row>
    <row s="4521" customFormat="1" customHeight="1" ht="18.75" hidden="1">
      <c r="A144" s="1845" t="s">
        <v>273</v>
      </c>
      <c r="B144" s="1845" t="s">
        <v>274</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304</v>
      </c>
      <c r="M144" s="406"/>
      <c r="N144" s="399"/>
      <c r="O144" s="1689"/>
      <c r="P144" s="1689"/>
      <c r="AH144" s="1696">
        <v>0</v>
      </c>
    </row>
    <row s="4521" customFormat="1" customHeight="1" ht="18.75" hidden="1">
      <c r="A145" s="1845"/>
      <c r="B145" s="1845"/>
      <c r="C145" s="434" t="s">
        <v>1145</v>
      </c>
      <c r="D145" s="2527"/>
      <c r="E145" s="2269"/>
      <c r="F145" s="2448"/>
      <c r="G145" s="2492"/>
      <c r="H145" s="1565"/>
      <c r="I145" s="716" t="s">
        <v>1144</v>
      </c>
      <c r="J145" s="636"/>
      <c r="K145" s="1565"/>
      <c r="L145" s="279"/>
      <c r="M145" s="406"/>
      <c r="N145" s="399"/>
      <c r="O145" s="1689"/>
      <c r="P145" s="1689"/>
      <c r="AH145" s="1696">
        <v>0</v>
      </c>
    </row>
    <row s="4521" customFormat="1" customHeight="1" ht="1.05">
      <c r="A146" s="1845"/>
      <c r="B146" s="1845"/>
      <c r="C146" s="434" t="s">
        <v>1152</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90</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5"/>
      <c r="H147" s="2525"/>
      <c r="I147" s="2525"/>
      <c r="J147" s="2525"/>
      <c r="K147" s="2525"/>
      <c r="L147" s="2525"/>
      <c r="M147" s="362"/>
      <c r="N147" s="399"/>
      <c r="AH147" s="439">
        <v>19</v>
      </c>
    </row>
    <row s="4521" customFormat="1" customHeight="1" ht="60.75" hidden="1">
      <c r="A148" s="1845" t="s">
        <v>155</v>
      </c>
      <c r="B148" s="1845" t="s">
        <v>156</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304</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21" customFormat="1" customHeight="1" ht="18.75" hidden="1">
      <c r="A149" s="1845"/>
      <c r="B149" s="1845"/>
      <c r="C149" s="434" t="s">
        <v>1145</v>
      </c>
      <c r="D149" s="2527"/>
      <c r="E149" s="2269"/>
      <c r="F149" s="2448"/>
      <c r="G149" s="2492"/>
      <c r="H149" s="1565"/>
      <c r="I149" s="716" t="s">
        <v>1144</v>
      </c>
      <c r="J149" s="636"/>
      <c r="K149" s="1565"/>
      <c r="L149" s="279"/>
      <c r="M149" s="2235"/>
      <c r="N149" s="399"/>
      <c r="O149" s="1689"/>
      <c r="P149" s="1689"/>
      <c r="AH149" s="1696">
        <v>0</v>
      </c>
    </row>
    <row s="4521" customFormat="1" customHeight="1" ht="0.75" hidden="1">
      <c r="A150" s="1845"/>
      <c r="B150" s="1845"/>
      <c r="C150" s="434" t="s">
        <v>1152</v>
      </c>
      <c r="D150" s="2527"/>
      <c r="E150" s="2269"/>
      <c r="F150" s="2448"/>
      <c r="G150" s="465"/>
      <c r="H150" s="1565"/>
      <c r="I150" s="716"/>
      <c r="J150" s="636"/>
      <c r="K150" s="1565"/>
      <c r="L150" s="279"/>
      <c r="M150" s="2235"/>
      <c r="N150" s="399"/>
      <c r="O150" s="1689"/>
      <c r="P150" s="1689"/>
      <c r="AH150" s="1696">
        <v>0</v>
      </c>
    </row>
    <row s="4521" customFormat="1" customHeight="1" ht="45" hidden="1">
      <c r="A151" s="1845" t="s">
        <v>160</v>
      </c>
      <c r="B151" s="1845" t="s">
        <v>161</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304</v>
      </c>
      <c r="M151" s="2236"/>
      <c r="N151" s="399"/>
      <c r="O151" s="1689"/>
      <c r="P151" s="1689"/>
      <c r="AH151" s="1696">
        <v>0</v>
      </c>
    </row>
    <row s="4521" customFormat="1" customHeight="1" ht="18.75" hidden="1">
      <c r="A152" s="1845"/>
      <c r="B152" s="1845"/>
      <c r="C152" s="434" t="s">
        <v>1145</v>
      </c>
      <c r="D152" s="2527"/>
      <c r="E152" s="2269"/>
      <c r="F152" s="2448"/>
      <c r="G152" s="2492"/>
      <c r="H152" s="1565"/>
      <c r="I152" s="716" t="s">
        <v>1144</v>
      </c>
      <c r="J152" s="636"/>
      <c r="K152" s="1565"/>
      <c r="L152" s="279"/>
      <c r="M152" s="1926"/>
      <c r="N152" s="399"/>
      <c r="O152" s="1689"/>
      <c r="P152" s="1689"/>
      <c r="AH152" s="1696">
        <v>0</v>
      </c>
    </row>
    <row s="4521" customFormat="1" customHeight="1" ht="0.75" hidden="1">
      <c r="A153" s="1845"/>
      <c r="B153" s="1845"/>
      <c r="C153" s="434" t="s">
        <v>1152</v>
      </c>
      <c r="D153" s="2527"/>
      <c r="E153" s="2269"/>
      <c r="F153" s="2448"/>
      <c r="G153" s="465"/>
      <c r="H153" s="1565"/>
      <c r="I153" s="716"/>
      <c r="J153" s="636"/>
      <c r="K153" s="1565"/>
      <c r="L153" s="279"/>
      <c r="M153" s="406"/>
      <c r="N153" s="399"/>
      <c r="O153" s="1689"/>
      <c r="P153" s="1689"/>
      <c r="AH153" s="1696">
        <v>0</v>
      </c>
    </row>
    <row s="4521" customFormat="1" customHeight="1" ht="45" hidden="1">
      <c r="A154" s="1845" t="s">
        <v>167</v>
      </c>
      <c r="B154" s="1845" t="s">
        <v>168</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304</v>
      </c>
      <c r="M154" s="406"/>
      <c r="N154" s="399"/>
      <c r="O154" s="1689"/>
      <c r="P154" s="1689"/>
      <c r="AH154" s="1696">
        <v>0</v>
      </c>
    </row>
    <row s="4521" customFormat="1" customHeight="1" ht="18.75" hidden="1">
      <c r="A155" s="1845"/>
      <c r="B155" s="1845"/>
      <c r="C155" s="434" t="s">
        <v>1145</v>
      </c>
      <c r="D155" s="2527"/>
      <c r="E155" s="2269"/>
      <c r="F155" s="2448"/>
      <c r="G155" s="2492"/>
      <c r="H155" s="1565"/>
      <c r="I155" s="716" t="s">
        <v>1144</v>
      </c>
      <c r="J155" s="636"/>
      <c r="K155" s="1565"/>
      <c r="L155" s="279"/>
      <c r="M155" s="406"/>
      <c r="N155" s="399"/>
      <c r="O155" s="1689"/>
      <c r="P155" s="1689"/>
      <c r="AH155" s="1696">
        <v>0</v>
      </c>
    </row>
    <row s="4521" customFormat="1" customHeight="1" ht="0.75" hidden="1">
      <c r="A156" s="1845"/>
      <c r="B156" s="1845"/>
      <c r="C156" s="434" t="s">
        <v>1152</v>
      </c>
      <c r="D156" s="2527"/>
      <c r="E156" s="2269"/>
      <c r="F156" s="2448"/>
      <c r="G156" s="465"/>
      <c r="H156" s="1565"/>
      <c r="I156" s="716"/>
      <c r="J156" s="636"/>
      <c r="K156" s="1565"/>
      <c r="L156" s="279"/>
      <c r="M156" s="406"/>
      <c r="N156" s="399"/>
      <c r="O156" s="1689"/>
      <c r="P156" s="1689"/>
      <c r="AH156" s="1696">
        <v>0</v>
      </c>
    </row>
    <row s="4521" customFormat="1" customHeight="1" ht="45" hidden="1">
      <c r="A157" s="1845" t="s">
        <v>173</v>
      </c>
      <c r="B157" s="1845" t="s">
        <v>174</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304</v>
      </c>
      <c r="M157" s="406"/>
      <c r="N157" s="399"/>
      <c r="O157" s="1689"/>
      <c r="P157" s="1689"/>
      <c r="AH157" s="1696">
        <v>0</v>
      </c>
    </row>
    <row s="4521" customFormat="1" customHeight="1" ht="18.75" hidden="1">
      <c r="A158" s="1845"/>
      <c r="B158" s="1845"/>
      <c r="C158" s="434" t="s">
        <v>1145</v>
      </c>
      <c r="D158" s="2527"/>
      <c r="E158" s="2269"/>
      <c r="F158" s="2448"/>
      <c r="G158" s="2492"/>
      <c r="H158" s="1565"/>
      <c r="I158" s="716" t="s">
        <v>1144</v>
      </c>
      <c r="J158" s="636"/>
      <c r="K158" s="1565"/>
      <c r="L158" s="279"/>
      <c r="M158" s="406"/>
      <c r="N158" s="399"/>
      <c r="O158" s="1689"/>
      <c r="P158" s="1689"/>
      <c r="AH158" s="1696">
        <v>0</v>
      </c>
    </row>
    <row s="4521" customFormat="1" customHeight="1" ht="0.75" hidden="1">
      <c r="A159" s="1845"/>
      <c r="B159" s="1845"/>
      <c r="C159" s="434" t="s">
        <v>1152</v>
      </c>
      <c r="D159" s="2527"/>
      <c r="E159" s="2269"/>
      <c r="F159" s="2448"/>
      <c r="G159" s="465"/>
      <c r="H159" s="1565"/>
      <c r="I159" s="716"/>
      <c r="J159" s="636"/>
      <c r="K159" s="1565"/>
      <c r="L159" s="279"/>
      <c r="M159" s="406"/>
      <c r="N159" s="399"/>
      <c r="O159" s="1689"/>
      <c r="P159" s="1689"/>
      <c r="AH159" s="1696">
        <v>0</v>
      </c>
    </row>
    <row s="4521" customFormat="1" customHeight="1" ht="18.75" hidden="1">
      <c r="A160" s="1845" t="s">
        <v>179</v>
      </c>
      <c r="B160" s="1845" t="s">
        <v>180</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304</v>
      </c>
      <c r="M160" s="406"/>
      <c r="N160" s="399"/>
      <c r="O160" s="1689"/>
      <c r="P160" s="1689"/>
      <c r="AH160" s="1696">
        <v>0</v>
      </c>
    </row>
    <row s="4521" customFormat="1" customHeight="1" ht="18.75" hidden="1">
      <c r="A161" s="1845"/>
      <c r="B161" s="1845"/>
      <c r="C161" s="434" t="s">
        <v>1145</v>
      </c>
      <c r="D161" s="2527"/>
      <c r="E161" s="2269"/>
      <c r="F161" s="2448"/>
      <c r="G161" s="2492"/>
      <c r="H161" s="1565"/>
      <c r="I161" s="716" t="s">
        <v>1144</v>
      </c>
      <c r="J161" s="636"/>
      <c r="K161" s="1565"/>
      <c r="L161" s="279"/>
      <c r="M161" s="406"/>
      <c r="N161" s="399"/>
      <c r="O161" s="1689"/>
      <c r="P161" s="1689"/>
      <c r="AH161" s="1696">
        <v>0</v>
      </c>
    </row>
    <row s="4521" customFormat="1" customHeight="1" ht="0.75" hidden="1">
      <c r="A162" s="1845"/>
      <c r="B162" s="1845"/>
      <c r="C162" s="434" t="s">
        <v>1152</v>
      </c>
      <c r="D162" s="2527"/>
      <c r="E162" s="2269"/>
      <c r="F162" s="2448"/>
      <c r="G162" s="465"/>
      <c r="H162" s="1565"/>
      <c r="I162" s="716"/>
      <c r="J162" s="636"/>
      <c r="K162" s="1565"/>
      <c r="L162" s="279"/>
      <c r="M162" s="406"/>
      <c r="N162" s="399"/>
      <c r="O162" s="1689"/>
      <c r="P162" s="1689"/>
      <c r="AH162" s="1696">
        <v>0</v>
      </c>
    </row>
    <row s="4521" customFormat="1" customHeight="1" ht="18.75" hidden="1">
      <c r="A163" s="1845" t="s">
        <v>185</v>
      </c>
      <c r="B163" s="1845" t="s">
        <v>186</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304</v>
      </c>
      <c r="M163" s="406"/>
      <c r="N163" s="399"/>
      <c r="O163" s="1689"/>
      <c r="P163" s="1689"/>
      <c r="AH163" s="1696">
        <v>0</v>
      </c>
    </row>
    <row s="4521" customFormat="1" customHeight="1" ht="18.75" hidden="1">
      <c r="A164" s="1845"/>
      <c r="B164" s="1845"/>
      <c r="C164" s="434" t="s">
        <v>1145</v>
      </c>
      <c r="D164" s="2527"/>
      <c r="E164" s="2269"/>
      <c r="F164" s="2448"/>
      <c r="G164" s="2492"/>
      <c r="H164" s="1565"/>
      <c r="I164" s="716" t="s">
        <v>1144</v>
      </c>
      <c r="J164" s="636"/>
      <c r="K164" s="1565"/>
      <c r="L164" s="279"/>
      <c r="M164" s="406"/>
      <c r="N164" s="399"/>
      <c r="O164" s="1689"/>
      <c r="P164" s="1689"/>
      <c r="AH164" s="1696">
        <v>0</v>
      </c>
    </row>
    <row s="4521" customFormat="1" customHeight="1" ht="0.75" hidden="1">
      <c r="A165" s="1845"/>
      <c r="B165" s="1845"/>
      <c r="C165" s="434" t="s">
        <v>1152</v>
      </c>
      <c r="D165" s="2527"/>
      <c r="E165" s="2269"/>
      <c r="F165" s="2448"/>
      <c r="G165" s="465"/>
      <c r="H165" s="1565"/>
      <c r="I165" s="716"/>
      <c r="J165" s="636"/>
      <c r="K165" s="1565"/>
      <c r="L165" s="279"/>
      <c r="M165" s="406"/>
      <c r="N165" s="399"/>
      <c r="O165" s="1689"/>
      <c r="P165" s="1689"/>
      <c r="AH165" s="1696">
        <v>0</v>
      </c>
    </row>
    <row s="4521" customFormat="1" customHeight="1" ht="18.75" hidden="1">
      <c r="A166" s="1845" t="s">
        <v>191</v>
      </c>
      <c r="B166" s="1845" t="s">
        <v>192</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304</v>
      </c>
      <c r="M166" s="406"/>
      <c r="N166" s="399"/>
      <c r="O166" s="1689"/>
      <c r="P166" s="1689"/>
      <c r="AH166" s="1696">
        <v>0</v>
      </c>
    </row>
    <row s="4521" customFormat="1" customHeight="1" ht="18.75" hidden="1">
      <c r="A167" s="1845"/>
      <c r="B167" s="1845"/>
      <c r="C167" s="434" t="s">
        <v>1145</v>
      </c>
      <c r="D167" s="2527"/>
      <c r="E167" s="2269"/>
      <c r="F167" s="2448"/>
      <c r="G167" s="2492"/>
      <c r="H167" s="1565"/>
      <c r="I167" s="716" t="s">
        <v>1144</v>
      </c>
      <c r="J167" s="636"/>
      <c r="K167" s="1565"/>
      <c r="L167" s="279"/>
      <c r="M167" s="406"/>
      <c r="N167" s="399"/>
      <c r="O167" s="1689"/>
      <c r="P167" s="1689"/>
      <c r="AH167" s="1696">
        <v>0</v>
      </c>
    </row>
    <row s="4521" customFormat="1" customHeight="1" ht="0.75" hidden="1">
      <c r="A168" s="1845"/>
      <c r="B168" s="1845"/>
      <c r="C168" s="434" t="s">
        <v>1152</v>
      </c>
      <c r="D168" s="2527"/>
      <c r="E168" s="2269"/>
      <c r="F168" s="2448"/>
      <c r="G168" s="465"/>
      <c r="H168" s="1565"/>
      <c r="I168" s="716"/>
      <c r="J168" s="636"/>
      <c r="K168" s="1565"/>
      <c r="L168" s="279"/>
      <c r="M168" s="406"/>
      <c r="N168" s="399"/>
      <c r="O168" s="1689"/>
      <c r="P168" s="1689"/>
      <c r="AH168" s="1696">
        <v>0</v>
      </c>
    </row>
    <row s="4521" customFormat="1" customHeight="1" ht="18.75" hidden="1">
      <c r="A169" s="1845" t="s">
        <v>197</v>
      </c>
      <c r="B169" s="1845" t="s">
        <v>198</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304</v>
      </c>
      <c r="M169" s="406"/>
      <c r="N169" s="399"/>
      <c r="O169" s="1689"/>
      <c r="P169" s="1689"/>
      <c r="AH169" s="1696">
        <v>0</v>
      </c>
    </row>
    <row s="4521" customFormat="1" customHeight="1" ht="18.75" hidden="1">
      <c r="A170" s="1845"/>
      <c r="B170" s="1845"/>
      <c r="C170" s="434" t="s">
        <v>1145</v>
      </c>
      <c r="D170" s="2527"/>
      <c r="E170" s="2269"/>
      <c r="F170" s="2448"/>
      <c r="G170" s="2492"/>
      <c r="H170" s="1565"/>
      <c r="I170" s="716" t="s">
        <v>1144</v>
      </c>
      <c r="J170" s="636"/>
      <c r="K170" s="1565"/>
      <c r="L170" s="279"/>
      <c r="M170" s="406"/>
      <c r="N170" s="399"/>
      <c r="O170" s="1689"/>
      <c r="P170" s="1689"/>
      <c r="AH170" s="1696">
        <v>0</v>
      </c>
    </row>
    <row s="4521" customFormat="1" customHeight="1" ht="0.75" hidden="1">
      <c r="A171" s="1845"/>
      <c r="B171" s="1845"/>
      <c r="C171" s="434" t="s">
        <v>1152</v>
      </c>
      <c r="D171" s="2527"/>
      <c r="E171" s="2269"/>
      <c r="F171" s="2448"/>
      <c r="G171" s="465"/>
      <c r="H171" s="1565"/>
      <c r="I171" s="716"/>
      <c r="J171" s="636"/>
      <c r="K171" s="1565"/>
      <c r="L171" s="279"/>
      <c r="M171" s="406"/>
      <c r="N171" s="399"/>
      <c r="O171" s="1689"/>
      <c r="P171" s="1689"/>
      <c r="AH171" s="1696">
        <v>0</v>
      </c>
    </row>
    <row s="4521" customFormat="1" customHeight="1" ht="18.75" hidden="1">
      <c r="A172" s="1845" t="s">
        <v>203</v>
      </c>
      <c r="B172" s="1845" t="s">
        <v>204</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304</v>
      </c>
      <c r="M172" s="406"/>
      <c r="N172" s="399"/>
      <c r="O172" s="1689"/>
      <c r="P172" s="1689"/>
      <c r="AH172" s="1696">
        <v>0</v>
      </c>
    </row>
    <row s="4521" customFormat="1" customHeight="1" ht="18.75" hidden="1">
      <c r="A173" s="1845"/>
      <c r="B173" s="1845"/>
      <c r="C173" s="434" t="s">
        <v>1145</v>
      </c>
      <c r="D173" s="2527"/>
      <c r="E173" s="2269"/>
      <c r="F173" s="2448"/>
      <c r="G173" s="2492"/>
      <c r="H173" s="1565"/>
      <c r="I173" s="716" t="s">
        <v>1144</v>
      </c>
      <c r="J173" s="636"/>
      <c r="K173" s="1565"/>
      <c r="L173" s="279"/>
      <c r="M173" s="406"/>
      <c r="N173" s="399"/>
      <c r="O173" s="1689"/>
      <c r="P173" s="1689"/>
      <c r="AH173" s="1696">
        <v>0</v>
      </c>
    </row>
    <row s="4521" customFormat="1" customHeight="1" ht="0.75" hidden="1">
      <c r="A174" s="1845"/>
      <c r="B174" s="1845"/>
      <c r="C174" s="434" t="s">
        <v>1152</v>
      </c>
      <c r="D174" s="2527"/>
      <c r="E174" s="2269"/>
      <c r="F174" s="2448"/>
      <c r="G174" s="465"/>
      <c r="H174" s="1565"/>
      <c r="I174" s="716"/>
      <c r="J174" s="636"/>
      <c r="K174" s="1565"/>
      <c r="L174" s="279"/>
      <c r="M174" s="406"/>
      <c r="N174" s="399"/>
      <c r="O174" s="1689"/>
      <c r="P174" s="1689"/>
      <c r="AH174" s="1696">
        <v>0</v>
      </c>
    </row>
    <row s="4521" customFormat="1" customHeight="1" ht="18.75" hidden="1">
      <c r="A175" s="1845" t="s">
        <v>223</v>
      </c>
      <c r="B175" s="1845" t="s">
        <v>224</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304</v>
      </c>
      <c r="M175" s="406"/>
      <c r="N175" s="399"/>
      <c r="O175" s="1689"/>
      <c r="P175" s="1689"/>
      <c r="AH175" s="1696">
        <v>0</v>
      </c>
    </row>
    <row s="4521" customFormat="1" customHeight="1" ht="18.75" hidden="1">
      <c r="A176" s="1845"/>
      <c r="B176" s="1845"/>
      <c r="C176" s="434" t="s">
        <v>1145</v>
      </c>
      <c r="D176" s="2527"/>
      <c r="E176" s="2269"/>
      <c r="F176" s="2448"/>
      <c r="G176" s="2492"/>
      <c r="H176" s="1565"/>
      <c r="I176" s="716" t="s">
        <v>1144</v>
      </c>
      <c r="J176" s="636"/>
      <c r="K176" s="1565"/>
      <c r="L176" s="279"/>
      <c r="M176" s="406"/>
      <c r="N176" s="399"/>
      <c r="O176" s="1689"/>
      <c r="P176" s="1689"/>
      <c r="AH176" s="1696">
        <v>0</v>
      </c>
    </row>
    <row s="4521" customFormat="1" customHeight="1" ht="0.75" hidden="1">
      <c r="A177" s="1845"/>
      <c r="B177" s="1845"/>
      <c r="C177" s="434" t="s">
        <v>1152</v>
      </c>
      <c r="D177" s="2527"/>
      <c r="E177" s="2269"/>
      <c r="F177" s="2448"/>
      <c r="G177" s="465"/>
      <c r="H177" s="1565"/>
      <c r="I177" s="716"/>
      <c r="J177" s="636"/>
      <c r="K177" s="1565"/>
      <c r="L177" s="279"/>
      <c r="M177" s="406"/>
      <c r="N177" s="399"/>
      <c r="O177" s="1689"/>
      <c r="P177" s="1689"/>
      <c r="AH177" s="1696">
        <v>0</v>
      </c>
    </row>
    <row s="4521" customFormat="1" customHeight="1" ht="18.75" hidden="1">
      <c r="A178" s="1845" t="s">
        <v>228</v>
      </c>
      <c r="B178" s="1845" t="s">
        <v>229</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304</v>
      </c>
      <c r="M178" s="406"/>
      <c r="N178" s="399"/>
      <c r="O178" s="1689"/>
      <c r="P178" s="1689"/>
      <c r="AH178" s="1696">
        <v>0</v>
      </c>
    </row>
    <row s="4521" customFormat="1" customHeight="1" ht="18.75" hidden="1">
      <c r="A179" s="1845"/>
      <c r="B179" s="1845"/>
      <c r="C179" s="434" t="s">
        <v>1145</v>
      </c>
      <c r="D179" s="2527"/>
      <c r="E179" s="2269"/>
      <c r="F179" s="2448"/>
      <c r="G179" s="2492"/>
      <c r="H179" s="1565"/>
      <c r="I179" s="716" t="s">
        <v>1144</v>
      </c>
      <c r="J179" s="636"/>
      <c r="K179" s="1565"/>
      <c r="L179" s="279"/>
      <c r="M179" s="406"/>
      <c r="N179" s="399"/>
      <c r="O179" s="1689"/>
      <c r="P179" s="1689"/>
      <c r="AH179" s="1696">
        <v>0</v>
      </c>
    </row>
    <row s="4521" customFormat="1" customHeight="1" ht="0.75" hidden="1">
      <c r="A180" s="1845"/>
      <c r="B180" s="1845"/>
      <c r="C180" s="434" t="s">
        <v>1152</v>
      </c>
      <c r="D180" s="2527"/>
      <c r="E180" s="2269"/>
      <c r="F180" s="2448"/>
      <c r="G180" s="465"/>
      <c r="H180" s="1565"/>
      <c r="I180" s="716"/>
      <c r="J180" s="636"/>
      <c r="K180" s="1565"/>
      <c r="L180" s="279"/>
      <c r="M180" s="406"/>
      <c r="N180" s="399"/>
      <c r="O180" s="1689"/>
      <c r="P180" s="1689"/>
      <c r="AH180" s="1696">
        <v>0</v>
      </c>
    </row>
    <row s="4521" customFormat="1" customHeight="1" ht="18.75" hidden="1">
      <c r="A181" s="1845" t="s">
        <v>233</v>
      </c>
      <c r="B181" s="1845" t="s">
        <v>234</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304</v>
      </c>
      <c r="M181" s="406"/>
      <c r="N181" s="399"/>
      <c r="O181" s="1689"/>
      <c r="P181" s="1689"/>
      <c r="AH181" s="1696">
        <v>0</v>
      </c>
    </row>
    <row s="4521" customFormat="1" customHeight="1" ht="18.75" hidden="1">
      <c r="A182" s="1845"/>
      <c r="B182" s="1845"/>
      <c r="C182" s="434" t="s">
        <v>1145</v>
      </c>
      <c r="D182" s="2527"/>
      <c r="E182" s="2269"/>
      <c r="F182" s="2448"/>
      <c r="G182" s="2492"/>
      <c r="H182" s="1565"/>
      <c r="I182" s="716" t="s">
        <v>1144</v>
      </c>
      <c r="J182" s="636"/>
      <c r="K182" s="1565"/>
      <c r="L182" s="279"/>
      <c r="M182" s="406"/>
      <c r="N182" s="399"/>
      <c r="O182" s="1689"/>
      <c r="P182" s="1689"/>
      <c r="AH182" s="1696">
        <v>0</v>
      </c>
    </row>
    <row s="4521" customFormat="1" customHeight="1" ht="0.75" hidden="1">
      <c r="A183" s="1845"/>
      <c r="B183" s="1845"/>
      <c r="C183" s="434" t="s">
        <v>1152</v>
      </c>
      <c r="D183" s="2527"/>
      <c r="E183" s="2269"/>
      <c r="F183" s="2448"/>
      <c r="G183" s="465"/>
      <c r="H183" s="1565"/>
      <c r="I183" s="716"/>
      <c r="J183" s="636"/>
      <c r="K183" s="1565"/>
      <c r="L183" s="279"/>
      <c r="M183" s="406"/>
      <c r="N183" s="399"/>
      <c r="O183" s="1689"/>
      <c r="P183" s="1689"/>
      <c r="AH183" s="1696">
        <v>0</v>
      </c>
    </row>
    <row s="4521" customFormat="1" customHeight="1" ht="18.75" hidden="1">
      <c r="A184" s="1845" t="s">
        <v>238</v>
      </c>
      <c r="B184" s="1845" t="s">
        <v>239</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304</v>
      </c>
      <c r="M184" s="406"/>
      <c r="N184" s="399"/>
      <c r="O184" s="1689"/>
      <c r="P184" s="1689"/>
      <c r="AH184" s="1696">
        <v>0</v>
      </c>
    </row>
    <row s="4521" customFormat="1" customHeight="1" ht="18.75" hidden="1">
      <c r="A185" s="1845"/>
      <c r="B185" s="1845"/>
      <c r="C185" s="434" t="s">
        <v>1145</v>
      </c>
      <c r="D185" s="2527"/>
      <c r="E185" s="2269"/>
      <c r="F185" s="2448"/>
      <c r="G185" s="2492"/>
      <c r="H185" s="1565"/>
      <c r="I185" s="716" t="s">
        <v>1144</v>
      </c>
      <c r="J185" s="636"/>
      <c r="K185" s="1565"/>
      <c r="L185" s="279"/>
      <c r="M185" s="406"/>
      <c r="N185" s="399"/>
      <c r="O185" s="1689"/>
      <c r="P185" s="1689"/>
      <c r="AH185" s="1696">
        <v>0</v>
      </c>
    </row>
    <row s="4521" customFormat="1" customHeight="1" ht="0.75" hidden="1">
      <c r="A186" s="1845"/>
      <c r="B186" s="1845"/>
      <c r="C186" s="434" t="s">
        <v>1152</v>
      </c>
      <c r="D186" s="2527"/>
      <c r="E186" s="2269"/>
      <c r="F186" s="2448"/>
      <c r="G186" s="465"/>
      <c r="H186" s="1565"/>
      <c r="I186" s="716"/>
      <c r="J186" s="636"/>
      <c r="K186" s="1565"/>
      <c r="L186" s="279"/>
      <c r="M186" s="406"/>
      <c r="N186" s="399"/>
      <c r="O186" s="1689"/>
      <c r="P186" s="1689"/>
      <c r="AH186" s="1696">
        <v>0</v>
      </c>
    </row>
    <row s="4521" customFormat="1" customHeight="1" ht="18.75" hidden="1">
      <c r="A187" s="1845" t="s">
        <v>243</v>
      </c>
      <c r="B187" s="1845" t="s">
        <v>244</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304</v>
      </c>
      <c r="M187" s="406"/>
      <c r="N187" s="399"/>
      <c r="O187" s="1689"/>
      <c r="P187" s="1689"/>
      <c r="AH187" s="1696">
        <v>0</v>
      </c>
    </row>
    <row s="4521" customFormat="1" customHeight="1" ht="18.75" hidden="1">
      <c r="A188" s="1845"/>
      <c r="B188" s="1845"/>
      <c r="C188" s="434" t="s">
        <v>1145</v>
      </c>
      <c r="D188" s="2527"/>
      <c r="E188" s="2269"/>
      <c r="F188" s="2448"/>
      <c r="G188" s="2492"/>
      <c r="H188" s="1565"/>
      <c r="I188" s="716" t="s">
        <v>1144</v>
      </c>
      <c r="J188" s="636"/>
      <c r="K188" s="1565"/>
      <c r="L188" s="279"/>
      <c r="M188" s="406"/>
      <c r="N188" s="399"/>
      <c r="O188" s="1689"/>
      <c r="P188" s="1689"/>
      <c r="AH188" s="1696">
        <v>0</v>
      </c>
    </row>
    <row s="4521" customFormat="1" customHeight="1" ht="0.75" hidden="1">
      <c r="A189" s="1845"/>
      <c r="B189" s="1845"/>
      <c r="C189" s="434" t="s">
        <v>1152</v>
      </c>
      <c r="D189" s="2527"/>
      <c r="E189" s="2269"/>
      <c r="F189" s="2448"/>
      <c r="G189" s="465"/>
      <c r="H189" s="1565"/>
      <c r="I189" s="716"/>
      <c r="J189" s="636"/>
      <c r="K189" s="1565"/>
      <c r="L189" s="279"/>
      <c r="M189" s="406"/>
      <c r="N189" s="399"/>
      <c r="O189" s="1689"/>
      <c r="P189" s="1689"/>
      <c r="AH189" s="1696">
        <v>0</v>
      </c>
    </row>
    <row s="4521" customFormat="1" customHeight="1" ht="18.75" hidden="1">
      <c r="A190" s="1845" t="s">
        <v>248</v>
      </c>
      <c r="B190" s="1845" t="s">
        <v>249</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304</v>
      </c>
      <c r="M190" s="406"/>
      <c r="N190" s="399"/>
      <c r="O190" s="1689"/>
      <c r="P190" s="1689"/>
      <c r="AH190" s="1696">
        <v>0</v>
      </c>
    </row>
    <row s="4521" customFormat="1" customHeight="1" ht="18.75" hidden="1">
      <c r="A191" s="1845"/>
      <c r="B191" s="1845"/>
      <c r="C191" s="434" t="s">
        <v>1145</v>
      </c>
      <c r="D191" s="2527"/>
      <c r="E191" s="2269"/>
      <c r="F191" s="2448"/>
      <c r="G191" s="2492"/>
      <c r="H191" s="1565"/>
      <c r="I191" s="716" t="s">
        <v>1144</v>
      </c>
      <c r="J191" s="636"/>
      <c r="K191" s="1565"/>
      <c r="L191" s="279"/>
      <c r="M191" s="406"/>
      <c r="N191" s="399"/>
      <c r="O191" s="1689"/>
      <c r="P191" s="1689"/>
      <c r="AH191" s="1696">
        <v>0</v>
      </c>
    </row>
    <row s="4521" customFormat="1" customHeight="1" ht="0.75" hidden="1">
      <c r="A192" s="1845"/>
      <c r="B192" s="1845"/>
      <c r="C192" s="434" t="s">
        <v>1152</v>
      </c>
      <c r="D192" s="2527"/>
      <c r="E192" s="2269"/>
      <c r="F192" s="2448"/>
      <c r="G192" s="465"/>
      <c r="H192" s="1565"/>
      <c r="I192" s="716"/>
      <c r="J192" s="636"/>
      <c r="K192" s="1565"/>
      <c r="L192" s="279"/>
      <c r="M192" s="406"/>
      <c r="N192" s="399"/>
      <c r="O192" s="1689"/>
      <c r="P192" s="1689"/>
      <c r="AH192" s="1696">
        <v>0</v>
      </c>
    </row>
    <row s="4521" customFormat="1" customHeight="1" ht="18.75" hidden="1">
      <c r="A193" s="1845" t="s">
        <v>253</v>
      </c>
      <c r="B193" s="1845" t="s">
        <v>254</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304</v>
      </c>
      <c r="M193" s="406"/>
      <c r="N193" s="399"/>
      <c r="O193" s="1689"/>
      <c r="P193" s="1689"/>
      <c r="AH193" s="1696">
        <v>0</v>
      </c>
    </row>
    <row s="4521" customFormat="1" customHeight="1" ht="18.75" hidden="1">
      <c r="A194" s="1845"/>
      <c r="B194" s="1845"/>
      <c r="C194" s="434" t="s">
        <v>1145</v>
      </c>
      <c r="D194" s="2527"/>
      <c r="E194" s="2269"/>
      <c r="F194" s="2448"/>
      <c r="G194" s="2492"/>
      <c r="H194" s="1565"/>
      <c r="I194" s="716" t="s">
        <v>1144</v>
      </c>
      <c r="J194" s="636"/>
      <c r="K194" s="1565"/>
      <c r="L194" s="279"/>
      <c r="M194" s="406"/>
      <c r="N194" s="399"/>
      <c r="O194" s="1689"/>
      <c r="P194" s="1689"/>
      <c r="AH194" s="1696">
        <v>0</v>
      </c>
    </row>
    <row s="4521" customFormat="1" customHeight="1" ht="0.75" hidden="1">
      <c r="A195" s="1845"/>
      <c r="B195" s="1845"/>
      <c r="C195" s="434" t="s">
        <v>1152</v>
      </c>
      <c r="D195" s="2527"/>
      <c r="E195" s="2269"/>
      <c r="F195" s="2448"/>
      <c r="G195" s="465"/>
      <c r="H195" s="1565"/>
      <c r="I195" s="716"/>
      <c r="J195" s="636"/>
      <c r="K195" s="1565"/>
      <c r="L195" s="279"/>
      <c r="M195" s="406"/>
      <c r="N195" s="399"/>
      <c r="O195" s="1689"/>
      <c r="P195" s="1689"/>
      <c r="AH195" s="1696">
        <v>0</v>
      </c>
    </row>
    <row s="4521" customFormat="1" customHeight="1" ht="18.75" hidden="1">
      <c r="A196" s="1845" t="s">
        <v>258</v>
      </c>
      <c r="B196" s="1845" t="s">
        <v>259</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304</v>
      </c>
      <c r="M196" s="406"/>
      <c r="N196" s="399"/>
      <c r="O196" s="1689"/>
      <c r="P196" s="1689"/>
      <c r="AH196" s="1696">
        <v>0</v>
      </c>
    </row>
    <row s="4521" customFormat="1" customHeight="1" ht="18.75" hidden="1">
      <c r="A197" s="1845"/>
      <c r="B197" s="1845"/>
      <c r="C197" s="434" t="s">
        <v>1145</v>
      </c>
      <c r="D197" s="2527"/>
      <c r="E197" s="2269"/>
      <c r="F197" s="2448"/>
      <c r="G197" s="2492"/>
      <c r="H197" s="1565"/>
      <c r="I197" s="716" t="s">
        <v>1144</v>
      </c>
      <c r="J197" s="636"/>
      <c r="K197" s="1565"/>
      <c r="L197" s="279"/>
      <c r="M197" s="406"/>
      <c r="N197" s="399"/>
      <c r="O197" s="1689"/>
      <c r="P197" s="1689"/>
      <c r="AH197" s="1696">
        <v>0</v>
      </c>
    </row>
    <row s="4521" customFormat="1" customHeight="1" ht="0.75" hidden="1">
      <c r="A198" s="1845"/>
      <c r="B198" s="1845"/>
      <c r="C198" s="434" t="s">
        <v>1152</v>
      </c>
      <c r="D198" s="2527"/>
      <c r="E198" s="2269"/>
      <c r="F198" s="2448"/>
      <c r="G198" s="465"/>
      <c r="H198" s="1565"/>
      <c r="I198" s="716"/>
      <c r="J198" s="636"/>
      <c r="K198" s="1565"/>
      <c r="L198" s="279"/>
      <c r="M198" s="406"/>
      <c r="N198" s="399"/>
      <c r="O198" s="1689"/>
      <c r="P198" s="1689"/>
      <c r="AH198" s="1696">
        <v>0</v>
      </c>
    </row>
    <row s="4521" customFormat="1" customHeight="1" ht="18.75" hidden="1">
      <c r="A199" s="1845" t="s">
        <v>263</v>
      </c>
      <c r="B199" s="1845" t="s">
        <v>264</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304</v>
      </c>
      <c r="M199" s="406"/>
      <c r="N199" s="399"/>
      <c r="O199" s="1689"/>
      <c r="P199" s="1689"/>
      <c r="AH199" s="1696">
        <v>0</v>
      </c>
    </row>
    <row s="4521" customFormat="1" customHeight="1" ht="18.75" hidden="1">
      <c r="A200" s="1845"/>
      <c r="B200" s="1845"/>
      <c r="C200" s="434" t="s">
        <v>1145</v>
      </c>
      <c r="D200" s="2527"/>
      <c r="E200" s="2269"/>
      <c r="F200" s="2448"/>
      <c r="G200" s="2492"/>
      <c r="H200" s="1565"/>
      <c r="I200" s="716" t="s">
        <v>1144</v>
      </c>
      <c r="J200" s="636"/>
      <c r="K200" s="1565"/>
      <c r="L200" s="279"/>
      <c r="M200" s="406"/>
      <c r="N200" s="399"/>
      <c r="O200" s="1689"/>
      <c r="P200" s="1689"/>
      <c r="AH200" s="1696">
        <v>0</v>
      </c>
    </row>
    <row s="4521" customFormat="1" customHeight="1" ht="0.75" hidden="1">
      <c r="A201" s="1845"/>
      <c r="B201" s="1845"/>
      <c r="C201" s="434" t="s">
        <v>1152</v>
      </c>
      <c r="D201" s="2527"/>
      <c r="E201" s="2269"/>
      <c r="F201" s="2448"/>
      <c r="G201" s="465"/>
      <c r="H201" s="1565"/>
      <c r="I201" s="716"/>
      <c r="J201" s="636"/>
      <c r="K201" s="1565"/>
      <c r="L201" s="279"/>
      <c r="M201" s="406"/>
      <c r="N201" s="399"/>
      <c r="O201" s="1689"/>
      <c r="P201" s="1689"/>
      <c r="AH201" s="1696">
        <v>0</v>
      </c>
    </row>
    <row s="4521" customFormat="1" customHeight="1" ht="18.75" hidden="1">
      <c r="A202" s="1845" t="s">
        <v>268</v>
      </c>
      <c r="B202" s="1845" t="s">
        <v>269</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304</v>
      </c>
      <c r="M202" s="406"/>
      <c r="N202" s="399"/>
      <c r="O202" s="1689"/>
      <c r="P202" s="1689"/>
      <c r="AH202" s="1696">
        <v>0</v>
      </c>
    </row>
    <row s="4521" customFormat="1" customHeight="1" ht="18.75" hidden="1">
      <c r="A203" s="1845"/>
      <c r="B203" s="1845"/>
      <c r="C203" s="434" t="s">
        <v>1145</v>
      </c>
      <c r="D203" s="2527"/>
      <c r="E203" s="2269"/>
      <c r="F203" s="2448"/>
      <c r="G203" s="2492"/>
      <c r="H203" s="1565"/>
      <c r="I203" s="716" t="s">
        <v>1144</v>
      </c>
      <c r="J203" s="636"/>
      <c r="K203" s="1565"/>
      <c r="L203" s="279"/>
      <c r="M203" s="406"/>
      <c r="N203" s="399"/>
      <c r="O203" s="1689"/>
      <c r="P203" s="1689"/>
      <c r="AH203" s="1696">
        <v>0</v>
      </c>
    </row>
    <row s="4521" customFormat="1" customHeight="1" ht="0.75" hidden="1">
      <c r="A204" s="1845"/>
      <c r="B204" s="1845"/>
      <c r="C204" s="434" t="s">
        <v>1152</v>
      </c>
      <c r="D204" s="2527"/>
      <c r="E204" s="2269"/>
      <c r="F204" s="2448"/>
      <c r="G204" s="465"/>
      <c r="H204" s="1565"/>
      <c r="I204" s="716"/>
      <c r="J204" s="636"/>
      <c r="K204" s="1565"/>
      <c r="L204" s="279"/>
      <c r="M204" s="406"/>
      <c r="N204" s="399"/>
      <c r="O204" s="1689"/>
      <c r="P204" s="1689"/>
      <c r="AH204" s="1696">
        <v>0</v>
      </c>
    </row>
    <row s="4521" customFormat="1" customHeight="1" ht="18.75" hidden="1">
      <c r="A205" s="1845" t="s">
        <v>273</v>
      </c>
      <c r="B205" s="1845" t="s">
        <v>274</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304</v>
      </c>
      <c r="M205" s="406"/>
      <c r="N205" s="399"/>
      <c r="O205" s="1689"/>
      <c r="P205" s="1689"/>
      <c r="AH205" s="1696">
        <v>0</v>
      </c>
    </row>
    <row s="4521" customFormat="1" customHeight="1" ht="18.75" hidden="1">
      <c r="A206" s="1845"/>
      <c r="B206" s="1845"/>
      <c r="C206" s="434" t="s">
        <v>1145</v>
      </c>
      <c r="D206" s="2527"/>
      <c r="E206" s="2269"/>
      <c r="F206" s="2448"/>
      <c r="G206" s="2492"/>
      <c r="H206" s="1565"/>
      <c r="I206" s="716" t="s">
        <v>1144</v>
      </c>
      <c r="J206" s="636"/>
      <c r="K206" s="1565"/>
      <c r="L206" s="279"/>
      <c r="M206" s="406"/>
      <c r="N206" s="399"/>
      <c r="O206" s="1689"/>
      <c r="P206" s="1689"/>
      <c r="AH206" s="1696">
        <v>0</v>
      </c>
    </row>
    <row s="4521" customFormat="1" customHeight="1" ht="1.05">
      <c r="A207" s="1845"/>
      <c r="B207" s="1845"/>
      <c r="C207" s="434" t="s">
        <v>1152</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110</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21" customFormat="1" customHeight="1" ht="60.75" hidden="1">
      <c r="A209" s="1845" t="s">
        <v>155</v>
      </c>
      <c r="B209" s="1845" t="s">
        <v>156</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304</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9"/>
      <c r="O209" s="1689"/>
      <c r="P209" s="1689"/>
      <c r="AH209" s="1696">
        <v>0</v>
      </c>
    </row>
    <row s="4521" customFormat="1" customHeight="1" ht="18.75" hidden="1">
      <c r="A210" s="1845"/>
      <c r="B210" s="1845"/>
      <c r="C210" s="434" t="s">
        <v>1145</v>
      </c>
      <c r="D210" s="2527"/>
      <c r="E210" s="2269"/>
      <c r="F210" s="2448"/>
      <c r="G210" s="2492"/>
      <c r="H210" s="1565"/>
      <c r="I210" s="716" t="s">
        <v>1144</v>
      </c>
      <c r="J210" s="636"/>
      <c r="K210" s="1565"/>
      <c r="L210" s="279"/>
      <c r="M210" s="2235"/>
      <c r="N210" s="399"/>
      <c r="O210" s="1689"/>
      <c r="P210" s="1689"/>
      <c r="AH210" s="1696">
        <v>0</v>
      </c>
    </row>
    <row s="4521" customFormat="1" customHeight="1" ht="0.75" hidden="1">
      <c r="A211" s="1845"/>
      <c r="B211" s="1845"/>
      <c r="C211" s="434" t="s">
        <v>1152</v>
      </c>
      <c r="D211" s="2527"/>
      <c r="E211" s="2269"/>
      <c r="F211" s="2448"/>
      <c r="G211" s="465"/>
      <c r="H211" s="1565"/>
      <c r="I211" s="716"/>
      <c r="J211" s="636"/>
      <c r="K211" s="1565"/>
      <c r="L211" s="279"/>
      <c r="M211" s="2235"/>
      <c r="N211" s="399"/>
      <c r="O211" s="1689"/>
      <c r="P211" s="1689"/>
      <c r="AH211" s="1696">
        <v>0</v>
      </c>
    </row>
    <row s="4521" customFormat="1" customHeight="1" ht="45" hidden="1">
      <c r="A212" s="1845" t="s">
        <v>160</v>
      </c>
      <c r="B212" s="1845" t="s">
        <v>161</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304</v>
      </c>
      <c r="M212" s="2236"/>
      <c r="N212" s="399"/>
      <c r="O212" s="1689"/>
      <c r="P212" s="1689"/>
      <c r="AH212" s="1696">
        <v>0</v>
      </c>
    </row>
    <row s="4521" customFormat="1" customHeight="1" ht="18.75" hidden="1">
      <c r="A213" s="1845"/>
      <c r="B213" s="1845"/>
      <c r="C213" s="434" t="s">
        <v>1145</v>
      </c>
      <c r="D213" s="2527"/>
      <c r="E213" s="2269"/>
      <c r="F213" s="2448"/>
      <c r="G213" s="2492"/>
      <c r="H213" s="1565"/>
      <c r="I213" s="716" t="s">
        <v>1144</v>
      </c>
      <c r="J213" s="636"/>
      <c r="K213" s="1565"/>
      <c r="L213" s="279"/>
      <c r="M213" s="1926"/>
      <c r="N213" s="399"/>
      <c r="O213" s="1689"/>
      <c r="P213" s="1689"/>
      <c r="AH213" s="1696">
        <v>0</v>
      </c>
    </row>
    <row s="4521" customFormat="1" customHeight="1" ht="0.75" hidden="1">
      <c r="A214" s="1845"/>
      <c r="B214" s="1845"/>
      <c r="C214" s="434" t="s">
        <v>1152</v>
      </c>
      <c r="D214" s="2527"/>
      <c r="E214" s="2269"/>
      <c r="F214" s="2448"/>
      <c r="G214" s="465"/>
      <c r="H214" s="1565"/>
      <c r="I214" s="716"/>
      <c r="J214" s="636"/>
      <c r="K214" s="1565"/>
      <c r="L214" s="279"/>
      <c r="M214" s="406"/>
      <c r="N214" s="399"/>
      <c r="O214" s="1689"/>
      <c r="P214" s="1689"/>
      <c r="AH214" s="1696">
        <v>0</v>
      </c>
    </row>
    <row s="4521" customFormat="1" customHeight="1" ht="45" hidden="1">
      <c r="A215" s="1845" t="s">
        <v>167</v>
      </c>
      <c r="B215" s="1845" t="s">
        <v>168</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304</v>
      </c>
      <c r="M215" s="406"/>
      <c r="N215" s="399"/>
      <c r="O215" s="1689"/>
      <c r="P215" s="1689"/>
      <c r="AH215" s="1696">
        <v>0</v>
      </c>
    </row>
    <row s="4521" customFormat="1" customHeight="1" ht="18.75" hidden="1">
      <c r="A216" s="1845"/>
      <c r="B216" s="1845"/>
      <c r="C216" s="434" t="s">
        <v>1145</v>
      </c>
      <c r="D216" s="2527"/>
      <c r="E216" s="2269"/>
      <c r="F216" s="2448"/>
      <c r="G216" s="2492"/>
      <c r="H216" s="1565"/>
      <c r="I216" s="716" t="s">
        <v>1144</v>
      </c>
      <c r="J216" s="636"/>
      <c r="K216" s="1565"/>
      <c r="L216" s="279"/>
      <c r="M216" s="406"/>
      <c r="N216" s="399"/>
      <c r="O216" s="1689"/>
      <c r="P216" s="1689"/>
      <c r="AH216" s="1696">
        <v>0</v>
      </c>
    </row>
    <row s="4521" customFormat="1" customHeight="1" ht="0.75" hidden="1">
      <c r="A217" s="1845"/>
      <c r="B217" s="1845"/>
      <c r="C217" s="434" t="s">
        <v>1152</v>
      </c>
      <c r="D217" s="2527"/>
      <c r="E217" s="2269"/>
      <c r="F217" s="2448"/>
      <c r="G217" s="465"/>
      <c r="H217" s="1565"/>
      <c r="I217" s="716"/>
      <c r="J217" s="636"/>
      <c r="K217" s="1565"/>
      <c r="L217" s="279"/>
      <c r="M217" s="406"/>
      <c r="N217" s="399"/>
      <c r="O217" s="1689"/>
      <c r="P217" s="1689"/>
      <c r="AH217" s="1696">
        <v>0</v>
      </c>
    </row>
    <row s="4521" customFormat="1" customHeight="1" ht="45" hidden="1">
      <c r="A218" s="1845" t="s">
        <v>173</v>
      </c>
      <c r="B218" s="1845" t="s">
        <v>174</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304</v>
      </c>
      <c r="M218" s="406"/>
      <c r="N218" s="399"/>
      <c r="O218" s="1689"/>
      <c r="P218" s="1689"/>
      <c r="AH218" s="1696">
        <v>0</v>
      </c>
    </row>
    <row s="4521" customFormat="1" customHeight="1" ht="18.75" hidden="1">
      <c r="A219" s="1845"/>
      <c r="B219" s="1845"/>
      <c r="C219" s="434" t="s">
        <v>1145</v>
      </c>
      <c r="D219" s="2527"/>
      <c r="E219" s="2269"/>
      <c r="F219" s="2448"/>
      <c r="G219" s="2492"/>
      <c r="H219" s="1565"/>
      <c r="I219" s="716" t="s">
        <v>1144</v>
      </c>
      <c r="J219" s="636"/>
      <c r="K219" s="1565"/>
      <c r="L219" s="279"/>
      <c r="M219" s="406"/>
      <c r="N219" s="399"/>
      <c r="O219" s="1689"/>
      <c r="P219" s="1689"/>
      <c r="AH219" s="1696">
        <v>0</v>
      </c>
    </row>
    <row s="4521" customFormat="1" customHeight="1" ht="0.75" hidden="1">
      <c r="A220" s="1845"/>
      <c r="B220" s="1845"/>
      <c r="C220" s="434" t="s">
        <v>1152</v>
      </c>
      <c r="D220" s="2527"/>
      <c r="E220" s="2269"/>
      <c r="F220" s="2448"/>
      <c r="G220" s="465"/>
      <c r="H220" s="1565"/>
      <c r="I220" s="716"/>
      <c r="J220" s="636"/>
      <c r="K220" s="1565"/>
      <c r="L220" s="279"/>
      <c r="M220" s="406"/>
      <c r="N220" s="399"/>
      <c r="O220" s="1689"/>
      <c r="P220" s="1689"/>
      <c r="AH220" s="1696">
        <v>0</v>
      </c>
    </row>
    <row s="4521" customFormat="1" customHeight="1" ht="18.75" hidden="1">
      <c r="A221" s="1845" t="s">
        <v>179</v>
      </c>
      <c r="B221" s="1845" t="s">
        <v>180</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304</v>
      </c>
      <c r="M221" s="406"/>
      <c r="N221" s="399"/>
      <c r="O221" s="1689"/>
      <c r="P221" s="1689"/>
      <c r="AH221" s="1696">
        <v>0</v>
      </c>
    </row>
    <row s="4521" customFormat="1" customHeight="1" ht="18.75" hidden="1">
      <c r="A222" s="1845"/>
      <c r="B222" s="1845"/>
      <c r="C222" s="434" t="s">
        <v>1145</v>
      </c>
      <c r="D222" s="2527"/>
      <c r="E222" s="2269"/>
      <c r="F222" s="2448"/>
      <c r="G222" s="2492"/>
      <c r="H222" s="1565"/>
      <c r="I222" s="716" t="s">
        <v>1144</v>
      </c>
      <c r="J222" s="636"/>
      <c r="K222" s="1565"/>
      <c r="L222" s="279"/>
      <c r="M222" s="406"/>
      <c r="N222" s="399"/>
      <c r="O222" s="1689"/>
      <c r="P222" s="1689"/>
      <c r="AH222" s="1696">
        <v>0</v>
      </c>
    </row>
    <row s="4521" customFormat="1" customHeight="1" ht="0.75" hidden="1">
      <c r="A223" s="1845"/>
      <c r="B223" s="1845"/>
      <c r="C223" s="434" t="s">
        <v>1152</v>
      </c>
      <c r="D223" s="2527"/>
      <c r="E223" s="2269"/>
      <c r="F223" s="2448"/>
      <c r="G223" s="465"/>
      <c r="H223" s="1565"/>
      <c r="I223" s="716"/>
      <c r="J223" s="636"/>
      <c r="K223" s="1565"/>
      <c r="L223" s="279"/>
      <c r="M223" s="406"/>
      <c r="N223" s="399"/>
      <c r="O223" s="1689"/>
      <c r="P223" s="1689"/>
      <c r="AH223" s="1696">
        <v>0</v>
      </c>
    </row>
    <row s="4521" customFormat="1" customHeight="1" ht="18.75" hidden="1">
      <c r="A224" s="1845" t="s">
        <v>185</v>
      </c>
      <c r="B224" s="1845" t="s">
        <v>186</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304</v>
      </c>
      <c r="M224" s="406"/>
      <c r="N224" s="399"/>
      <c r="O224" s="1689"/>
      <c r="P224" s="1689"/>
      <c r="AH224" s="1696">
        <v>0</v>
      </c>
    </row>
    <row s="4521" customFormat="1" customHeight="1" ht="18.75" hidden="1">
      <c r="A225" s="1845"/>
      <c r="B225" s="1845"/>
      <c r="C225" s="434" t="s">
        <v>1145</v>
      </c>
      <c r="D225" s="2527"/>
      <c r="E225" s="2269"/>
      <c r="F225" s="2448"/>
      <c r="G225" s="2492"/>
      <c r="H225" s="1565"/>
      <c r="I225" s="716" t="s">
        <v>1144</v>
      </c>
      <c r="J225" s="636"/>
      <c r="K225" s="1565"/>
      <c r="L225" s="279"/>
      <c r="M225" s="406"/>
      <c r="N225" s="399"/>
      <c r="O225" s="1689"/>
      <c r="P225" s="1689"/>
      <c r="AH225" s="1696">
        <v>0</v>
      </c>
    </row>
    <row s="4521" customFormat="1" customHeight="1" ht="0.75" hidden="1">
      <c r="A226" s="1845"/>
      <c r="B226" s="1845"/>
      <c r="C226" s="434" t="s">
        <v>1152</v>
      </c>
      <c r="D226" s="2527"/>
      <c r="E226" s="2269"/>
      <c r="F226" s="2448"/>
      <c r="G226" s="465"/>
      <c r="H226" s="1565"/>
      <c r="I226" s="716"/>
      <c r="J226" s="636"/>
      <c r="K226" s="1565"/>
      <c r="L226" s="279"/>
      <c r="M226" s="406"/>
      <c r="N226" s="399"/>
      <c r="O226" s="1689"/>
      <c r="P226" s="1689"/>
      <c r="AH226" s="1696">
        <v>0</v>
      </c>
    </row>
    <row s="4521" customFormat="1" customHeight="1" ht="18.75" hidden="1">
      <c r="A227" s="1845" t="s">
        <v>191</v>
      </c>
      <c r="B227" s="1845" t="s">
        <v>192</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304</v>
      </c>
      <c r="M227" s="406"/>
      <c r="N227" s="399"/>
      <c r="O227" s="1689"/>
      <c r="P227" s="1689"/>
      <c r="AH227" s="1696">
        <v>0</v>
      </c>
    </row>
    <row s="4521" customFormat="1" customHeight="1" ht="18.75" hidden="1">
      <c r="A228" s="1845"/>
      <c r="B228" s="1845"/>
      <c r="C228" s="434" t="s">
        <v>1145</v>
      </c>
      <c r="D228" s="2527"/>
      <c r="E228" s="2269"/>
      <c r="F228" s="2448"/>
      <c r="G228" s="2492"/>
      <c r="H228" s="1565"/>
      <c r="I228" s="716" t="s">
        <v>1144</v>
      </c>
      <c r="J228" s="636"/>
      <c r="K228" s="1565"/>
      <c r="L228" s="279"/>
      <c r="M228" s="406"/>
      <c r="N228" s="399"/>
      <c r="O228" s="1689"/>
      <c r="P228" s="1689"/>
      <c r="AH228" s="1696">
        <v>0</v>
      </c>
    </row>
    <row s="4521" customFormat="1" customHeight="1" ht="0.75" hidden="1">
      <c r="A229" s="1845"/>
      <c r="B229" s="1845"/>
      <c r="C229" s="434" t="s">
        <v>1152</v>
      </c>
      <c r="D229" s="2527"/>
      <c r="E229" s="2269"/>
      <c r="F229" s="2448"/>
      <c r="G229" s="465"/>
      <c r="H229" s="1565"/>
      <c r="I229" s="716"/>
      <c r="J229" s="636"/>
      <c r="K229" s="1565"/>
      <c r="L229" s="279"/>
      <c r="M229" s="406"/>
      <c r="N229" s="399"/>
      <c r="O229" s="1689"/>
      <c r="P229" s="1689"/>
      <c r="AH229" s="1696">
        <v>0</v>
      </c>
    </row>
    <row s="4521" customFormat="1" customHeight="1" ht="18.75" hidden="1">
      <c r="A230" s="1845" t="s">
        <v>197</v>
      </c>
      <c r="B230" s="1845" t="s">
        <v>198</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304</v>
      </c>
      <c r="M230" s="406"/>
      <c r="N230" s="399"/>
      <c r="O230" s="1689"/>
      <c r="P230" s="1689"/>
      <c r="AH230" s="1696">
        <v>0</v>
      </c>
    </row>
    <row s="4521" customFormat="1" customHeight="1" ht="18.75" hidden="1">
      <c r="A231" s="1845"/>
      <c r="B231" s="1845"/>
      <c r="C231" s="434" t="s">
        <v>1145</v>
      </c>
      <c r="D231" s="2527"/>
      <c r="E231" s="2269"/>
      <c r="F231" s="2448"/>
      <c r="G231" s="2492"/>
      <c r="H231" s="1565"/>
      <c r="I231" s="716" t="s">
        <v>1144</v>
      </c>
      <c r="J231" s="636"/>
      <c r="K231" s="1565"/>
      <c r="L231" s="279"/>
      <c r="M231" s="406"/>
      <c r="N231" s="399"/>
      <c r="O231" s="1689"/>
      <c r="P231" s="1689"/>
      <c r="AH231" s="1696">
        <v>0</v>
      </c>
    </row>
    <row s="4521" customFormat="1" customHeight="1" ht="0.75" hidden="1">
      <c r="A232" s="1845"/>
      <c r="B232" s="1845"/>
      <c r="C232" s="434" t="s">
        <v>1152</v>
      </c>
      <c r="D232" s="2527"/>
      <c r="E232" s="2269"/>
      <c r="F232" s="2448"/>
      <c r="G232" s="465"/>
      <c r="H232" s="1565"/>
      <c r="I232" s="716"/>
      <c r="J232" s="636"/>
      <c r="K232" s="1565"/>
      <c r="L232" s="279"/>
      <c r="M232" s="406"/>
      <c r="N232" s="399"/>
      <c r="O232" s="1689"/>
      <c r="P232" s="1689"/>
      <c r="AH232" s="1696">
        <v>0</v>
      </c>
    </row>
    <row s="4521" customFormat="1" customHeight="1" ht="18.75" hidden="1">
      <c r="A233" s="1845" t="s">
        <v>203</v>
      </c>
      <c r="B233" s="1845" t="s">
        <v>204</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304</v>
      </c>
      <c r="M233" s="406"/>
      <c r="N233" s="399"/>
      <c r="O233" s="1689"/>
      <c r="P233" s="1689"/>
      <c r="AH233" s="1696">
        <v>0</v>
      </c>
    </row>
    <row s="4521" customFormat="1" customHeight="1" ht="18.75" hidden="1">
      <c r="A234" s="1845"/>
      <c r="B234" s="1845"/>
      <c r="C234" s="434" t="s">
        <v>1145</v>
      </c>
      <c r="D234" s="2527"/>
      <c r="E234" s="2269"/>
      <c r="F234" s="2448"/>
      <c r="G234" s="2492"/>
      <c r="H234" s="1565"/>
      <c r="I234" s="716" t="s">
        <v>1144</v>
      </c>
      <c r="J234" s="636"/>
      <c r="K234" s="1565"/>
      <c r="L234" s="279"/>
      <c r="M234" s="406"/>
      <c r="N234" s="399"/>
      <c r="O234" s="1689"/>
      <c r="P234" s="1689"/>
      <c r="AH234" s="1696">
        <v>0</v>
      </c>
    </row>
    <row s="4521" customFormat="1" customHeight="1" ht="0.75" hidden="1">
      <c r="A235" s="1845"/>
      <c r="B235" s="1845"/>
      <c r="C235" s="434" t="s">
        <v>1152</v>
      </c>
      <c r="D235" s="2527"/>
      <c r="E235" s="2269"/>
      <c r="F235" s="2448"/>
      <c r="G235" s="465"/>
      <c r="H235" s="1565"/>
      <c r="I235" s="716"/>
      <c r="J235" s="636"/>
      <c r="K235" s="1565"/>
      <c r="L235" s="279"/>
      <c r="M235" s="406"/>
      <c r="N235" s="399"/>
      <c r="O235" s="1689"/>
      <c r="P235" s="1689"/>
      <c r="AH235" s="1696">
        <v>0</v>
      </c>
    </row>
    <row s="4521" customFormat="1" customHeight="1" ht="18.75" hidden="1">
      <c r="A236" s="1845" t="s">
        <v>223</v>
      </c>
      <c r="B236" s="1845" t="s">
        <v>224</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304</v>
      </c>
      <c r="M236" s="406"/>
      <c r="N236" s="399"/>
      <c r="O236" s="1689"/>
      <c r="P236" s="1689"/>
      <c r="AH236" s="1696">
        <v>0</v>
      </c>
    </row>
    <row s="4521" customFormat="1" customHeight="1" ht="18.75" hidden="1">
      <c r="A237" s="1845"/>
      <c r="B237" s="1845"/>
      <c r="C237" s="434" t="s">
        <v>1145</v>
      </c>
      <c r="D237" s="2527"/>
      <c r="E237" s="2269"/>
      <c r="F237" s="2448"/>
      <c r="G237" s="2492"/>
      <c r="H237" s="1565"/>
      <c r="I237" s="716" t="s">
        <v>1144</v>
      </c>
      <c r="J237" s="636"/>
      <c r="K237" s="1565"/>
      <c r="L237" s="279"/>
      <c r="M237" s="406"/>
      <c r="N237" s="399"/>
      <c r="O237" s="1689"/>
      <c r="P237" s="1689"/>
      <c r="AH237" s="1696">
        <v>0</v>
      </c>
    </row>
    <row s="4521" customFormat="1" customHeight="1" ht="0.75" hidden="1">
      <c r="A238" s="1845"/>
      <c r="B238" s="1845"/>
      <c r="C238" s="434" t="s">
        <v>1152</v>
      </c>
      <c r="D238" s="2527"/>
      <c r="E238" s="2269"/>
      <c r="F238" s="2448"/>
      <c r="G238" s="465"/>
      <c r="H238" s="1565"/>
      <c r="I238" s="716"/>
      <c r="J238" s="636"/>
      <c r="K238" s="1565"/>
      <c r="L238" s="279"/>
      <c r="M238" s="406"/>
      <c r="N238" s="399"/>
      <c r="O238" s="1689"/>
      <c r="P238" s="1689"/>
      <c r="AH238" s="1696">
        <v>0</v>
      </c>
    </row>
    <row s="4521" customFormat="1" customHeight="1" ht="18.75" hidden="1">
      <c r="A239" s="1845" t="s">
        <v>228</v>
      </c>
      <c r="B239" s="1845" t="s">
        <v>229</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304</v>
      </c>
      <c r="M239" s="406"/>
      <c r="N239" s="399"/>
      <c r="O239" s="1689"/>
      <c r="P239" s="1689"/>
      <c r="AH239" s="1696">
        <v>0</v>
      </c>
    </row>
    <row s="4521" customFormat="1" customHeight="1" ht="18.75" hidden="1">
      <c r="A240" s="1845"/>
      <c r="B240" s="1845"/>
      <c r="C240" s="434" t="s">
        <v>1145</v>
      </c>
      <c r="D240" s="2527"/>
      <c r="E240" s="2269"/>
      <c r="F240" s="2448"/>
      <c r="G240" s="2492"/>
      <c r="H240" s="1565"/>
      <c r="I240" s="716" t="s">
        <v>1144</v>
      </c>
      <c r="J240" s="636"/>
      <c r="K240" s="1565"/>
      <c r="L240" s="279"/>
      <c r="M240" s="406"/>
      <c r="N240" s="399"/>
      <c r="O240" s="1689"/>
      <c r="P240" s="1689"/>
      <c r="AH240" s="1696">
        <v>0</v>
      </c>
    </row>
    <row s="4521" customFormat="1" customHeight="1" ht="0.75" hidden="1">
      <c r="A241" s="1845"/>
      <c r="B241" s="1845"/>
      <c r="C241" s="434" t="s">
        <v>1152</v>
      </c>
      <c r="D241" s="2527"/>
      <c r="E241" s="2269"/>
      <c r="F241" s="2448"/>
      <c r="G241" s="465"/>
      <c r="H241" s="1565"/>
      <c r="I241" s="716"/>
      <c r="J241" s="636"/>
      <c r="K241" s="1565"/>
      <c r="L241" s="279"/>
      <c r="M241" s="406"/>
      <c r="N241" s="399"/>
      <c r="O241" s="1689"/>
      <c r="P241" s="1689"/>
      <c r="AH241" s="1696">
        <v>0</v>
      </c>
    </row>
    <row s="4521" customFormat="1" customHeight="1" ht="18.75" hidden="1">
      <c r="A242" s="1845" t="s">
        <v>233</v>
      </c>
      <c r="B242" s="1845" t="s">
        <v>234</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304</v>
      </c>
      <c r="M242" s="406"/>
      <c r="N242" s="399"/>
      <c r="O242" s="1689"/>
      <c r="P242" s="1689"/>
      <c r="AH242" s="1696">
        <v>0</v>
      </c>
    </row>
    <row s="4521" customFormat="1" customHeight="1" ht="18.75" hidden="1">
      <c r="A243" s="1845"/>
      <c r="B243" s="1845"/>
      <c r="C243" s="434" t="s">
        <v>1145</v>
      </c>
      <c r="D243" s="2527"/>
      <c r="E243" s="2269"/>
      <c r="F243" s="2448"/>
      <c r="G243" s="2492"/>
      <c r="H243" s="1565"/>
      <c r="I243" s="716" t="s">
        <v>1144</v>
      </c>
      <c r="J243" s="636"/>
      <c r="K243" s="1565"/>
      <c r="L243" s="279"/>
      <c r="M243" s="406"/>
      <c r="N243" s="399"/>
      <c r="O243" s="1689"/>
      <c r="P243" s="1689"/>
      <c r="AH243" s="1696">
        <v>0</v>
      </c>
    </row>
    <row s="4521" customFormat="1" customHeight="1" ht="0.75" hidden="1">
      <c r="A244" s="1845"/>
      <c r="B244" s="1845"/>
      <c r="C244" s="434" t="s">
        <v>1152</v>
      </c>
      <c r="D244" s="2527"/>
      <c r="E244" s="2269"/>
      <c r="F244" s="2448"/>
      <c r="G244" s="465"/>
      <c r="H244" s="1565"/>
      <c r="I244" s="716"/>
      <c r="J244" s="636"/>
      <c r="K244" s="1565"/>
      <c r="L244" s="279"/>
      <c r="M244" s="406"/>
      <c r="N244" s="399"/>
      <c r="O244" s="1689"/>
      <c r="P244" s="1689"/>
      <c r="AH244" s="1696">
        <v>0</v>
      </c>
    </row>
    <row s="4521" customFormat="1" customHeight="1" ht="18.75" hidden="1">
      <c r="A245" s="1845" t="s">
        <v>238</v>
      </c>
      <c r="B245" s="1845" t="s">
        <v>239</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304</v>
      </c>
      <c r="M245" s="406"/>
      <c r="N245" s="399"/>
      <c r="O245" s="1689"/>
      <c r="P245" s="1689"/>
      <c r="AH245" s="1696">
        <v>0</v>
      </c>
    </row>
    <row s="4521" customFormat="1" customHeight="1" ht="18.75" hidden="1">
      <c r="A246" s="1845"/>
      <c r="B246" s="1845"/>
      <c r="C246" s="434" t="s">
        <v>1145</v>
      </c>
      <c r="D246" s="2527"/>
      <c r="E246" s="2269"/>
      <c r="F246" s="2448"/>
      <c r="G246" s="2492"/>
      <c r="H246" s="1565"/>
      <c r="I246" s="716" t="s">
        <v>1144</v>
      </c>
      <c r="J246" s="636"/>
      <c r="K246" s="1565"/>
      <c r="L246" s="279"/>
      <c r="M246" s="406"/>
      <c r="N246" s="399"/>
      <c r="O246" s="1689"/>
      <c r="P246" s="1689"/>
      <c r="AH246" s="1696">
        <v>0</v>
      </c>
    </row>
    <row s="4521" customFormat="1" customHeight="1" ht="0.75" hidden="1">
      <c r="A247" s="1845"/>
      <c r="B247" s="1845"/>
      <c r="C247" s="434" t="s">
        <v>1152</v>
      </c>
      <c r="D247" s="2527"/>
      <c r="E247" s="2269"/>
      <c r="F247" s="2448"/>
      <c r="G247" s="465"/>
      <c r="H247" s="1565"/>
      <c r="I247" s="716"/>
      <c r="J247" s="636"/>
      <c r="K247" s="1565"/>
      <c r="L247" s="279"/>
      <c r="M247" s="406"/>
      <c r="N247" s="399"/>
      <c r="O247" s="1689"/>
      <c r="P247" s="1689"/>
      <c r="AH247" s="1696">
        <v>0</v>
      </c>
    </row>
    <row s="4521" customFormat="1" customHeight="1" ht="18.75" hidden="1">
      <c r="A248" s="1845" t="s">
        <v>243</v>
      </c>
      <c r="B248" s="1845" t="s">
        <v>244</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304</v>
      </c>
      <c r="M248" s="406"/>
      <c r="N248" s="399"/>
      <c r="O248" s="1689"/>
      <c r="P248" s="1689"/>
      <c r="AH248" s="1696">
        <v>0</v>
      </c>
    </row>
    <row s="4521" customFormat="1" customHeight="1" ht="18.75" hidden="1">
      <c r="A249" s="1845"/>
      <c r="B249" s="1845"/>
      <c r="C249" s="434" t="s">
        <v>1145</v>
      </c>
      <c r="D249" s="2527"/>
      <c r="E249" s="2269"/>
      <c r="F249" s="2448"/>
      <c r="G249" s="2492"/>
      <c r="H249" s="1565"/>
      <c r="I249" s="716" t="s">
        <v>1144</v>
      </c>
      <c r="J249" s="636"/>
      <c r="K249" s="1565"/>
      <c r="L249" s="279"/>
      <c r="M249" s="406"/>
      <c r="N249" s="399"/>
      <c r="O249" s="1689"/>
      <c r="P249" s="1689"/>
      <c r="AH249" s="1696">
        <v>0</v>
      </c>
    </row>
    <row s="4521" customFormat="1" customHeight="1" ht="0.75" hidden="1">
      <c r="A250" s="1845"/>
      <c r="B250" s="1845"/>
      <c r="C250" s="434" t="s">
        <v>1152</v>
      </c>
      <c r="D250" s="2527"/>
      <c r="E250" s="2269"/>
      <c r="F250" s="2448"/>
      <c r="G250" s="465"/>
      <c r="H250" s="1565"/>
      <c r="I250" s="716"/>
      <c r="J250" s="636"/>
      <c r="K250" s="1565"/>
      <c r="L250" s="279"/>
      <c r="M250" s="406"/>
      <c r="N250" s="399"/>
      <c r="O250" s="1689"/>
      <c r="P250" s="1689"/>
      <c r="AH250" s="1696">
        <v>0</v>
      </c>
    </row>
    <row s="4521" customFormat="1" customHeight="1" ht="18.75" hidden="1">
      <c r="A251" s="1845" t="s">
        <v>248</v>
      </c>
      <c r="B251" s="1845" t="s">
        <v>249</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304</v>
      </c>
      <c r="M251" s="406"/>
      <c r="N251" s="399"/>
      <c r="O251" s="1689"/>
      <c r="P251" s="1689"/>
      <c r="AH251" s="1696">
        <v>0</v>
      </c>
    </row>
    <row s="4521" customFormat="1" customHeight="1" ht="18.75" hidden="1">
      <c r="A252" s="1845"/>
      <c r="B252" s="1845"/>
      <c r="C252" s="434" t="s">
        <v>1145</v>
      </c>
      <c r="D252" s="2527"/>
      <c r="E252" s="2269"/>
      <c r="F252" s="2448"/>
      <c r="G252" s="2492"/>
      <c r="H252" s="1565"/>
      <c r="I252" s="716" t="s">
        <v>1144</v>
      </c>
      <c r="J252" s="636"/>
      <c r="K252" s="1565"/>
      <c r="L252" s="279"/>
      <c r="M252" s="406"/>
      <c r="N252" s="399"/>
      <c r="O252" s="1689"/>
      <c r="P252" s="1689"/>
      <c r="AH252" s="1696">
        <v>0</v>
      </c>
    </row>
    <row s="4521" customFormat="1" customHeight="1" ht="0.75" hidden="1">
      <c r="A253" s="1845"/>
      <c r="B253" s="1845"/>
      <c r="C253" s="434" t="s">
        <v>1152</v>
      </c>
      <c r="D253" s="2527"/>
      <c r="E253" s="2269"/>
      <c r="F253" s="2448"/>
      <c r="G253" s="465"/>
      <c r="H253" s="1565"/>
      <c r="I253" s="716"/>
      <c r="J253" s="636"/>
      <c r="K253" s="1565"/>
      <c r="L253" s="279"/>
      <c r="M253" s="406"/>
      <c r="N253" s="399"/>
      <c r="O253" s="1689"/>
      <c r="P253" s="1689"/>
      <c r="AH253" s="1696">
        <v>0</v>
      </c>
    </row>
    <row s="4521" customFormat="1" customHeight="1" ht="18.75" hidden="1">
      <c r="A254" s="1845" t="s">
        <v>253</v>
      </c>
      <c r="B254" s="1845" t="s">
        <v>254</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304</v>
      </c>
      <c r="M254" s="406"/>
      <c r="N254" s="399"/>
      <c r="O254" s="1689"/>
      <c r="P254" s="1689"/>
      <c r="AH254" s="1696">
        <v>0</v>
      </c>
    </row>
    <row s="4521" customFormat="1" customHeight="1" ht="18.75" hidden="1">
      <c r="A255" s="1845"/>
      <c r="B255" s="1845"/>
      <c r="C255" s="434" t="s">
        <v>1145</v>
      </c>
      <c r="D255" s="2527"/>
      <c r="E255" s="2269"/>
      <c r="F255" s="2448"/>
      <c r="G255" s="2492"/>
      <c r="H255" s="1565"/>
      <c r="I255" s="716" t="s">
        <v>1144</v>
      </c>
      <c r="J255" s="636"/>
      <c r="K255" s="1565"/>
      <c r="L255" s="279"/>
      <c r="M255" s="406"/>
      <c r="N255" s="399"/>
      <c r="O255" s="1689"/>
      <c r="P255" s="1689"/>
      <c r="AH255" s="1696">
        <v>0</v>
      </c>
    </row>
    <row s="4521" customFormat="1" customHeight="1" ht="0.75" hidden="1">
      <c r="A256" s="1845"/>
      <c r="B256" s="1845"/>
      <c r="C256" s="434" t="s">
        <v>1152</v>
      </c>
      <c r="D256" s="2527"/>
      <c r="E256" s="2269"/>
      <c r="F256" s="2448"/>
      <c r="G256" s="465"/>
      <c r="H256" s="1565"/>
      <c r="I256" s="716"/>
      <c r="J256" s="636"/>
      <c r="K256" s="1565"/>
      <c r="L256" s="279"/>
      <c r="M256" s="406"/>
      <c r="N256" s="399"/>
      <c r="O256" s="1689"/>
      <c r="P256" s="1689"/>
      <c r="AH256" s="1696">
        <v>0</v>
      </c>
    </row>
    <row s="4521" customFormat="1" customHeight="1" ht="18.75" hidden="1">
      <c r="A257" s="1845" t="s">
        <v>258</v>
      </c>
      <c r="B257" s="1845" t="s">
        <v>259</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304</v>
      </c>
      <c r="M257" s="406"/>
      <c r="N257" s="399"/>
      <c r="O257" s="1689"/>
      <c r="P257" s="1689"/>
      <c r="AH257" s="1696">
        <v>0</v>
      </c>
    </row>
    <row s="4521" customFormat="1" customHeight="1" ht="18.75" hidden="1">
      <c r="A258" s="1845"/>
      <c r="B258" s="1845"/>
      <c r="C258" s="434" t="s">
        <v>1145</v>
      </c>
      <c r="D258" s="2527"/>
      <c r="E258" s="2269"/>
      <c r="F258" s="2448"/>
      <c r="G258" s="2492"/>
      <c r="H258" s="1565"/>
      <c r="I258" s="716" t="s">
        <v>1144</v>
      </c>
      <c r="J258" s="636"/>
      <c r="K258" s="1565"/>
      <c r="L258" s="279"/>
      <c r="M258" s="406"/>
      <c r="N258" s="399"/>
      <c r="O258" s="1689"/>
      <c r="P258" s="1689"/>
      <c r="AH258" s="1696">
        <v>0</v>
      </c>
    </row>
    <row s="4521" customFormat="1" customHeight="1" ht="0.75" hidden="1">
      <c r="A259" s="1845"/>
      <c r="B259" s="1845"/>
      <c r="C259" s="434" t="s">
        <v>1152</v>
      </c>
      <c r="D259" s="2527"/>
      <c r="E259" s="2269"/>
      <c r="F259" s="2448"/>
      <c r="G259" s="465"/>
      <c r="H259" s="1565"/>
      <c r="I259" s="716"/>
      <c r="J259" s="636"/>
      <c r="K259" s="1565"/>
      <c r="L259" s="279"/>
      <c r="M259" s="406"/>
      <c r="N259" s="399"/>
      <c r="O259" s="1689"/>
      <c r="P259" s="1689"/>
      <c r="AH259" s="1696">
        <v>0</v>
      </c>
    </row>
    <row s="4521" customFormat="1" customHeight="1" ht="18.75" hidden="1">
      <c r="A260" s="1845" t="s">
        <v>263</v>
      </c>
      <c r="B260" s="1845" t="s">
        <v>264</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304</v>
      </c>
      <c r="M260" s="406"/>
      <c r="N260" s="399"/>
      <c r="O260" s="1689"/>
      <c r="P260" s="1689"/>
      <c r="AH260" s="1696">
        <v>0</v>
      </c>
    </row>
    <row s="4521" customFormat="1" customHeight="1" ht="18.75" hidden="1">
      <c r="A261" s="1845"/>
      <c r="B261" s="1845"/>
      <c r="C261" s="434" t="s">
        <v>1145</v>
      </c>
      <c r="D261" s="2527"/>
      <c r="E261" s="2269"/>
      <c r="F261" s="2448"/>
      <c r="G261" s="2492"/>
      <c r="H261" s="1565"/>
      <c r="I261" s="716" t="s">
        <v>1144</v>
      </c>
      <c r="J261" s="636"/>
      <c r="K261" s="1565"/>
      <c r="L261" s="279"/>
      <c r="M261" s="406"/>
      <c r="N261" s="399"/>
      <c r="O261" s="1689"/>
      <c r="P261" s="1689"/>
      <c r="AH261" s="1696">
        <v>0</v>
      </c>
    </row>
    <row s="4521" customFormat="1" customHeight="1" ht="0.75" hidden="1">
      <c r="A262" s="1845"/>
      <c r="B262" s="1845"/>
      <c r="C262" s="434" t="s">
        <v>1152</v>
      </c>
      <c r="D262" s="2527"/>
      <c r="E262" s="2269"/>
      <c r="F262" s="2448"/>
      <c r="G262" s="465"/>
      <c r="H262" s="1565"/>
      <c r="I262" s="716"/>
      <c r="J262" s="636"/>
      <c r="K262" s="1565"/>
      <c r="L262" s="279"/>
      <c r="M262" s="406"/>
      <c r="N262" s="399"/>
      <c r="O262" s="1689"/>
      <c r="P262" s="1689"/>
      <c r="AH262" s="1696">
        <v>0</v>
      </c>
    </row>
    <row s="4521" customFormat="1" customHeight="1" ht="18.75" hidden="1">
      <c r="A263" s="1845" t="s">
        <v>268</v>
      </c>
      <c r="B263" s="1845" t="s">
        <v>269</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304</v>
      </c>
      <c r="M263" s="406"/>
      <c r="N263" s="399"/>
      <c r="O263" s="1689"/>
      <c r="P263" s="1689"/>
      <c r="AH263" s="1696">
        <v>0</v>
      </c>
    </row>
    <row s="4521" customFormat="1" customHeight="1" ht="18.75" hidden="1">
      <c r="A264" s="1845"/>
      <c r="B264" s="1845"/>
      <c r="C264" s="434" t="s">
        <v>1145</v>
      </c>
      <c r="D264" s="2527"/>
      <c r="E264" s="2269"/>
      <c r="F264" s="2448"/>
      <c r="G264" s="2492"/>
      <c r="H264" s="1565"/>
      <c r="I264" s="716" t="s">
        <v>1144</v>
      </c>
      <c r="J264" s="636"/>
      <c r="K264" s="1565"/>
      <c r="L264" s="279"/>
      <c r="M264" s="406"/>
      <c r="N264" s="399"/>
      <c r="O264" s="1689"/>
      <c r="P264" s="1689"/>
      <c r="AH264" s="1696">
        <v>0</v>
      </c>
    </row>
    <row s="4521" customFormat="1" customHeight="1" ht="0.75" hidden="1">
      <c r="A265" s="1845"/>
      <c r="B265" s="1845"/>
      <c r="C265" s="434" t="s">
        <v>1152</v>
      </c>
      <c r="D265" s="2527"/>
      <c r="E265" s="2269"/>
      <c r="F265" s="2448"/>
      <c r="G265" s="465"/>
      <c r="H265" s="1565"/>
      <c r="I265" s="716"/>
      <c r="J265" s="636"/>
      <c r="K265" s="1565"/>
      <c r="L265" s="279"/>
      <c r="M265" s="406"/>
      <c r="N265" s="399"/>
      <c r="O265" s="1689"/>
      <c r="P265" s="1689"/>
      <c r="AH265" s="1696">
        <v>0</v>
      </c>
    </row>
    <row s="4521" customFormat="1" customHeight="1" ht="18.75" hidden="1">
      <c r="A266" s="1845" t="s">
        <v>273</v>
      </c>
      <c r="B266" s="1845" t="s">
        <v>274</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304</v>
      </c>
      <c r="M266" s="406"/>
      <c r="N266" s="399"/>
      <c r="O266" s="1689"/>
      <c r="P266" s="1689"/>
      <c r="AH266" s="1696">
        <v>0</v>
      </c>
    </row>
    <row s="4521" customFormat="1" customHeight="1" ht="18.75" hidden="1">
      <c r="A267" s="1845"/>
      <c r="B267" s="1845"/>
      <c r="C267" s="434" t="s">
        <v>1145</v>
      </c>
      <c r="D267" s="2527"/>
      <c r="E267" s="2269"/>
      <c r="F267" s="2448"/>
      <c r="G267" s="2492"/>
      <c r="H267" s="1565"/>
      <c r="I267" s="716" t="s">
        <v>1144</v>
      </c>
      <c r="J267" s="636"/>
      <c r="K267" s="1565"/>
      <c r="L267" s="279"/>
      <c r="M267" s="406"/>
      <c r="N267" s="399"/>
      <c r="O267" s="1689"/>
      <c r="P267" s="1689"/>
      <c r="AH267" s="1696">
        <v>0</v>
      </c>
    </row>
    <row s="4521" customFormat="1" customHeight="1" ht="1.05">
      <c r="A268" s="1845"/>
      <c r="B268" s="1845"/>
      <c r="C268" s="434" t="s">
        <v>1152</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91</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21" customFormat="1" customHeight="1" ht="60.75" hidden="1">
      <c r="A270" s="1845" t="s">
        <v>155</v>
      </c>
      <c r="B270" s="1845" t="s">
        <v>156</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304</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21" customFormat="1" customHeight="1" ht="18.75" hidden="1">
      <c r="A271" s="1845"/>
      <c r="B271" s="1845"/>
      <c r="C271" s="434" t="s">
        <v>1145</v>
      </c>
      <c r="D271" s="2527"/>
      <c r="E271" s="2269"/>
      <c r="F271" s="2448"/>
      <c r="G271" s="2492"/>
      <c r="H271" s="1565"/>
      <c r="I271" s="716" t="s">
        <v>1144</v>
      </c>
      <c r="J271" s="636"/>
      <c r="K271" s="1565"/>
      <c r="L271" s="279"/>
      <c r="M271" s="2235"/>
      <c r="N271" s="399"/>
      <c r="O271" s="1689"/>
      <c r="P271" s="1689"/>
      <c r="AH271" s="1696">
        <v>0</v>
      </c>
    </row>
    <row s="4521" customFormat="1" customHeight="1" ht="0.75" hidden="1">
      <c r="A272" s="1845"/>
      <c r="B272" s="1845"/>
      <c r="C272" s="434" t="s">
        <v>1152</v>
      </c>
      <c r="D272" s="2527"/>
      <c r="E272" s="2269"/>
      <c r="F272" s="2448"/>
      <c r="G272" s="465"/>
      <c r="H272" s="1565"/>
      <c r="I272" s="716"/>
      <c r="J272" s="636"/>
      <c r="K272" s="1565"/>
      <c r="L272" s="279"/>
      <c r="M272" s="2235"/>
      <c r="N272" s="399"/>
      <c r="O272" s="1689"/>
      <c r="P272" s="1689"/>
      <c r="AH272" s="1696">
        <v>0</v>
      </c>
    </row>
    <row s="4521" customFormat="1" customHeight="1" ht="45" hidden="1">
      <c r="A273" s="1845" t="s">
        <v>160</v>
      </c>
      <c r="B273" s="1845" t="s">
        <v>161</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304</v>
      </c>
      <c r="M273" s="2236"/>
      <c r="N273" s="399"/>
      <c r="O273" s="1689"/>
      <c r="P273" s="1689"/>
      <c r="AH273" s="1696">
        <v>0</v>
      </c>
    </row>
    <row s="4521" customFormat="1" customHeight="1" ht="18.75" hidden="1">
      <c r="A274" s="1845"/>
      <c r="B274" s="1845"/>
      <c r="C274" s="434" t="s">
        <v>1145</v>
      </c>
      <c r="D274" s="2527"/>
      <c r="E274" s="2269"/>
      <c r="F274" s="2448"/>
      <c r="G274" s="2492"/>
      <c r="H274" s="1565"/>
      <c r="I274" s="716" t="s">
        <v>1144</v>
      </c>
      <c r="J274" s="636"/>
      <c r="K274" s="1565"/>
      <c r="L274" s="279"/>
      <c r="M274" s="1926"/>
      <c r="N274" s="399"/>
      <c r="O274" s="1689"/>
      <c r="P274" s="1689"/>
      <c r="AH274" s="1696">
        <v>0</v>
      </c>
    </row>
    <row s="4521" customFormat="1" customHeight="1" ht="0.75" hidden="1">
      <c r="A275" s="1845"/>
      <c r="B275" s="1845"/>
      <c r="C275" s="434" t="s">
        <v>1152</v>
      </c>
      <c r="D275" s="2527"/>
      <c r="E275" s="2269"/>
      <c r="F275" s="2448"/>
      <c r="G275" s="465"/>
      <c r="H275" s="1565"/>
      <c r="I275" s="716"/>
      <c r="J275" s="636"/>
      <c r="K275" s="1565"/>
      <c r="L275" s="279"/>
      <c r="M275" s="406"/>
      <c r="N275" s="399"/>
      <c r="O275" s="1689"/>
      <c r="P275" s="1689"/>
      <c r="AH275" s="1696">
        <v>0</v>
      </c>
    </row>
    <row s="4521" customFormat="1" customHeight="1" ht="45" hidden="1">
      <c r="A276" s="1845" t="s">
        <v>167</v>
      </c>
      <c r="B276" s="1845" t="s">
        <v>168</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304</v>
      </c>
      <c r="M276" s="406"/>
      <c r="N276" s="399"/>
      <c r="O276" s="1689"/>
      <c r="P276" s="1689"/>
      <c r="AH276" s="1696">
        <v>0</v>
      </c>
    </row>
    <row s="4521" customFormat="1" customHeight="1" ht="18.75" hidden="1">
      <c r="A277" s="1845"/>
      <c r="B277" s="1845"/>
      <c r="C277" s="434" t="s">
        <v>1145</v>
      </c>
      <c r="D277" s="2527"/>
      <c r="E277" s="2269"/>
      <c r="F277" s="2448"/>
      <c r="G277" s="2492"/>
      <c r="H277" s="1565"/>
      <c r="I277" s="716" t="s">
        <v>1144</v>
      </c>
      <c r="J277" s="636"/>
      <c r="K277" s="1565"/>
      <c r="L277" s="279"/>
      <c r="M277" s="406"/>
      <c r="N277" s="399"/>
      <c r="O277" s="1689"/>
      <c r="P277" s="1689"/>
      <c r="AH277" s="1696">
        <v>0</v>
      </c>
    </row>
    <row s="4521" customFormat="1" customHeight="1" ht="0.75" hidden="1">
      <c r="A278" s="1845"/>
      <c r="B278" s="1845"/>
      <c r="C278" s="434" t="s">
        <v>1152</v>
      </c>
      <c r="D278" s="2527"/>
      <c r="E278" s="2269"/>
      <c r="F278" s="2448"/>
      <c r="G278" s="465"/>
      <c r="H278" s="1565"/>
      <c r="I278" s="716"/>
      <c r="J278" s="636"/>
      <c r="K278" s="1565"/>
      <c r="L278" s="279"/>
      <c r="M278" s="406"/>
      <c r="N278" s="399"/>
      <c r="O278" s="1689"/>
      <c r="P278" s="1689"/>
      <c r="AH278" s="1696">
        <v>0</v>
      </c>
    </row>
    <row s="4521" customFormat="1" customHeight="1" ht="45" hidden="1">
      <c r="A279" s="1845" t="s">
        <v>173</v>
      </c>
      <c r="B279" s="1845" t="s">
        <v>174</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304</v>
      </c>
      <c r="M279" s="406"/>
      <c r="N279" s="399"/>
      <c r="O279" s="1689"/>
      <c r="P279" s="1689"/>
      <c r="AH279" s="1696">
        <v>0</v>
      </c>
    </row>
    <row s="4521" customFormat="1" customHeight="1" ht="18.75" hidden="1">
      <c r="A280" s="1845"/>
      <c r="B280" s="1845"/>
      <c r="C280" s="434" t="s">
        <v>1145</v>
      </c>
      <c r="D280" s="2527"/>
      <c r="E280" s="2269"/>
      <c r="F280" s="2448"/>
      <c r="G280" s="2492"/>
      <c r="H280" s="1565"/>
      <c r="I280" s="716" t="s">
        <v>1144</v>
      </c>
      <c r="J280" s="636"/>
      <c r="K280" s="1565"/>
      <c r="L280" s="279"/>
      <c r="M280" s="406"/>
      <c r="N280" s="399"/>
      <c r="O280" s="1689"/>
      <c r="P280" s="1689"/>
      <c r="AH280" s="1696">
        <v>0</v>
      </c>
    </row>
    <row s="4521" customFormat="1" customHeight="1" ht="0.75" hidden="1">
      <c r="A281" s="1845"/>
      <c r="B281" s="1845"/>
      <c r="C281" s="434" t="s">
        <v>1152</v>
      </c>
      <c r="D281" s="2527"/>
      <c r="E281" s="2269"/>
      <c r="F281" s="2448"/>
      <c r="G281" s="465"/>
      <c r="H281" s="1565"/>
      <c r="I281" s="716"/>
      <c r="J281" s="636"/>
      <c r="K281" s="1565"/>
      <c r="L281" s="279"/>
      <c r="M281" s="406"/>
      <c r="N281" s="399"/>
      <c r="O281" s="1689"/>
      <c r="P281" s="1689"/>
      <c r="AH281" s="1696">
        <v>0</v>
      </c>
    </row>
    <row s="4521" customFormat="1" customHeight="1" ht="18.75" hidden="1">
      <c r="A282" s="1845" t="s">
        <v>179</v>
      </c>
      <c r="B282" s="1845" t="s">
        <v>180</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304</v>
      </c>
      <c r="M282" s="406"/>
      <c r="N282" s="399"/>
      <c r="O282" s="1689"/>
      <c r="P282" s="1689"/>
      <c r="AH282" s="1696">
        <v>0</v>
      </c>
    </row>
    <row s="4521" customFormat="1" customHeight="1" ht="18.75" hidden="1">
      <c r="A283" s="1845"/>
      <c r="B283" s="1845"/>
      <c r="C283" s="434" t="s">
        <v>1145</v>
      </c>
      <c r="D283" s="2527"/>
      <c r="E283" s="2269"/>
      <c r="F283" s="2448"/>
      <c r="G283" s="2492"/>
      <c r="H283" s="1565"/>
      <c r="I283" s="716" t="s">
        <v>1144</v>
      </c>
      <c r="J283" s="636"/>
      <c r="K283" s="1565"/>
      <c r="L283" s="279"/>
      <c r="M283" s="406"/>
      <c r="N283" s="399"/>
      <c r="O283" s="1689"/>
      <c r="P283" s="1689"/>
      <c r="AH283" s="1696">
        <v>0</v>
      </c>
    </row>
    <row s="4521" customFormat="1" customHeight="1" ht="0.75" hidden="1">
      <c r="A284" s="1845"/>
      <c r="B284" s="1845"/>
      <c r="C284" s="434" t="s">
        <v>1152</v>
      </c>
      <c r="D284" s="2527"/>
      <c r="E284" s="2269"/>
      <c r="F284" s="2448"/>
      <c r="G284" s="465"/>
      <c r="H284" s="1565"/>
      <c r="I284" s="716"/>
      <c r="J284" s="636"/>
      <c r="K284" s="1565"/>
      <c r="L284" s="279"/>
      <c r="M284" s="406"/>
      <c r="N284" s="399"/>
      <c r="O284" s="1689"/>
      <c r="P284" s="1689"/>
      <c r="AH284" s="1696">
        <v>0</v>
      </c>
    </row>
    <row s="4521" customFormat="1" customHeight="1" ht="18.75" hidden="1">
      <c r="A285" s="1845" t="s">
        <v>185</v>
      </c>
      <c r="B285" s="1845" t="s">
        <v>186</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304</v>
      </c>
      <c r="M285" s="406"/>
      <c r="N285" s="399"/>
      <c r="O285" s="1689"/>
      <c r="P285" s="1689"/>
      <c r="AH285" s="1696">
        <v>0</v>
      </c>
    </row>
    <row s="4521" customFormat="1" customHeight="1" ht="18.75" hidden="1">
      <c r="A286" s="1845"/>
      <c r="B286" s="1845"/>
      <c r="C286" s="434" t="s">
        <v>1145</v>
      </c>
      <c r="D286" s="2527"/>
      <c r="E286" s="2269"/>
      <c r="F286" s="2448"/>
      <c r="G286" s="2492"/>
      <c r="H286" s="1565"/>
      <c r="I286" s="716" t="s">
        <v>1144</v>
      </c>
      <c r="J286" s="636"/>
      <c r="K286" s="1565"/>
      <c r="L286" s="279"/>
      <c r="M286" s="406"/>
      <c r="N286" s="399"/>
      <c r="O286" s="1689"/>
      <c r="P286" s="1689"/>
      <c r="AH286" s="1696">
        <v>0</v>
      </c>
    </row>
    <row s="4521" customFormat="1" customHeight="1" ht="0.75" hidden="1">
      <c r="A287" s="1845"/>
      <c r="B287" s="1845"/>
      <c r="C287" s="434" t="s">
        <v>1152</v>
      </c>
      <c r="D287" s="2527"/>
      <c r="E287" s="2269"/>
      <c r="F287" s="2448"/>
      <c r="G287" s="465"/>
      <c r="H287" s="1565"/>
      <c r="I287" s="716"/>
      <c r="J287" s="636"/>
      <c r="K287" s="1565"/>
      <c r="L287" s="279"/>
      <c r="M287" s="406"/>
      <c r="N287" s="399"/>
      <c r="O287" s="1689"/>
      <c r="P287" s="1689"/>
      <c r="AH287" s="1696">
        <v>0</v>
      </c>
    </row>
    <row s="4521" customFormat="1" customHeight="1" ht="18.75" hidden="1">
      <c r="A288" s="1845" t="s">
        <v>191</v>
      </c>
      <c r="B288" s="1845" t="s">
        <v>192</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304</v>
      </c>
      <c r="M288" s="406"/>
      <c r="N288" s="399"/>
      <c r="O288" s="1689"/>
      <c r="P288" s="1689"/>
      <c r="AH288" s="1696">
        <v>0</v>
      </c>
    </row>
    <row s="4521" customFormat="1" customHeight="1" ht="18.75" hidden="1">
      <c r="A289" s="1845"/>
      <c r="B289" s="1845"/>
      <c r="C289" s="434" t="s">
        <v>1145</v>
      </c>
      <c r="D289" s="2527"/>
      <c r="E289" s="2269"/>
      <c r="F289" s="2448"/>
      <c r="G289" s="2492"/>
      <c r="H289" s="1565"/>
      <c r="I289" s="716" t="s">
        <v>1144</v>
      </c>
      <c r="J289" s="636"/>
      <c r="K289" s="1565"/>
      <c r="L289" s="279"/>
      <c r="M289" s="406"/>
      <c r="N289" s="399"/>
      <c r="O289" s="1689"/>
      <c r="P289" s="1689"/>
      <c r="AH289" s="1696">
        <v>0</v>
      </c>
    </row>
    <row s="4521" customFormat="1" customHeight="1" ht="0.75" hidden="1">
      <c r="A290" s="1845"/>
      <c r="B290" s="1845"/>
      <c r="C290" s="434" t="s">
        <v>1152</v>
      </c>
      <c r="D290" s="2527"/>
      <c r="E290" s="2269"/>
      <c r="F290" s="2448"/>
      <c r="G290" s="465"/>
      <c r="H290" s="1565"/>
      <c r="I290" s="716"/>
      <c r="J290" s="636"/>
      <c r="K290" s="1565"/>
      <c r="L290" s="279"/>
      <c r="M290" s="406"/>
      <c r="N290" s="399"/>
      <c r="O290" s="1689"/>
      <c r="P290" s="1689"/>
      <c r="AH290" s="1696">
        <v>0</v>
      </c>
    </row>
    <row s="4521" customFormat="1" customHeight="1" ht="18.75" hidden="1">
      <c r="A291" s="1845" t="s">
        <v>197</v>
      </c>
      <c r="B291" s="1845" t="s">
        <v>198</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304</v>
      </c>
      <c r="M291" s="406"/>
      <c r="N291" s="399"/>
      <c r="O291" s="1689"/>
      <c r="P291" s="1689"/>
      <c r="AH291" s="1696">
        <v>0</v>
      </c>
    </row>
    <row s="4521" customFormat="1" customHeight="1" ht="18.75" hidden="1">
      <c r="A292" s="1845"/>
      <c r="B292" s="1845"/>
      <c r="C292" s="434" t="s">
        <v>1145</v>
      </c>
      <c r="D292" s="2527"/>
      <c r="E292" s="2269"/>
      <c r="F292" s="2448"/>
      <c r="G292" s="2492"/>
      <c r="H292" s="1565"/>
      <c r="I292" s="716" t="s">
        <v>1144</v>
      </c>
      <c r="J292" s="636"/>
      <c r="K292" s="1565"/>
      <c r="L292" s="279"/>
      <c r="M292" s="406"/>
      <c r="N292" s="399"/>
      <c r="O292" s="1689"/>
      <c r="P292" s="1689"/>
      <c r="AH292" s="1696">
        <v>0</v>
      </c>
    </row>
    <row s="4521" customFormat="1" customHeight="1" ht="0.75" hidden="1">
      <c r="A293" s="1845"/>
      <c r="B293" s="1845"/>
      <c r="C293" s="434" t="s">
        <v>1152</v>
      </c>
      <c r="D293" s="2527"/>
      <c r="E293" s="2269"/>
      <c r="F293" s="2448"/>
      <c r="G293" s="465"/>
      <c r="H293" s="1565"/>
      <c r="I293" s="716"/>
      <c r="J293" s="636"/>
      <c r="K293" s="1565"/>
      <c r="L293" s="279"/>
      <c r="M293" s="406"/>
      <c r="N293" s="399"/>
      <c r="O293" s="1689"/>
      <c r="P293" s="1689"/>
      <c r="AH293" s="1696">
        <v>0</v>
      </c>
    </row>
    <row s="4521" customFormat="1" customHeight="1" ht="18.75" hidden="1">
      <c r="A294" s="1845" t="s">
        <v>203</v>
      </c>
      <c r="B294" s="1845" t="s">
        <v>204</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304</v>
      </c>
      <c r="M294" s="406"/>
      <c r="N294" s="399"/>
      <c r="O294" s="1689"/>
      <c r="P294" s="1689"/>
      <c r="AH294" s="1696">
        <v>0</v>
      </c>
    </row>
    <row s="4521" customFormat="1" customHeight="1" ht="18.75" hidden="1">
      <c r="A295" s="1845"/>
      <c r="B295" s="1845"/>
      <c r="C295" s="434" t="s">
        <v>1145</v>
      </c>
      <c r="D295" s="2527"/>
      <c r="E295" s="2269"/>
      <c r="F295" s="2448"/>
      <c r="G295" s="2492"/>
      <c r="H295" s="1565"/>
      <c r="I295" s="716" t="s">
        <v>1144</v>
      </c>
      <c r="J295" s="636"/>
      <c r="K295" s="1565"/>
      <c r="L295" s="279"/>
      <c r="M295" s="406"/>
      <c r="N295" s="399"/>
      <c r="O295" s="1689"/>
      <c r="P295" s="1689"/>
      <c r="AH295" s="1696">
        <v>0</v>
      </c>
    </row>
    <row s="4521" customFormat="1" customHeight="1" ht="0.75" hidden="1">
      <c r="A296" s="1845"/>
      <c r="B296" s="1845"/>
      <c r="C296" s="434" t="s">
        <v>1152</v>
      </c>
      <c r="D296" s="2527"/>
      <c r="E296" s="2269"/>
      <c r="F296" s="2448"/>
      <c r="G296" s="465"/>
      <c r="H296" s="1565"/>
      <c r="I296" s="716"/>
      <c r="J296" s="636"/>
      <c r="K296" s="1565"/>
      <c r="L296" s="279"/>
      <c r="M296" s="406"/>
      <c r="N296" s="399"/>
      <c r="O296" s="1689"/>
      <c r="P296" s="1689"/>
      <c r="AH296" s="1696">
        <v>0</v>
      </c>
    </row>
    <row s="4521" customFormat="1" customHeight="1" ht="18.75" hidden="1">
      <c r="A297" s="1845" t="s">
        <v>223</v>
      </c>
      <c r="B297" s="1845" t="s">
        <v>224</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304</v>
      </c>
      <c r="M297" s="406"/>
      <c r="N297" s="399"/>
      <c r="O297" s="1689"/>
      <c r="P297" s="1689"/>
      <c r="AH297" s="1696">
        <v>0</v>
      </c>
    </row>
    <row s="4521" customFormat="1" customHeight="1" ht="18.75" hidden="1">
      <c r="A298" s="1845"/>
      <c r="B298" s="1845"/>
      <c r="C298" s="434" t="s">
        <v>1145</v>
      </c>
      <c r="D298" s="2527"/>
      <c r="E298" s="2269"/>
      <c r="F298" s="2448"/>
      <c r="G298" s="2492"/>
      <c r="H298" s="1565"/>
      <c r="I298" s="716" t="s">
        <v>1144</v>
      </c>
      <c r="J298" s="636"/>
      <c r="K298" s="1565"/>
      <c r="L298" s="279"/>
      <c r="M298" s="406"/>
      <c r="N298" s="399"/>
      <c r="O298" s="1689"/>
      <c r="P298" s="1689"/>
      <c r="AH298" s="1696">
        <v>0</v>
      </c>
    </row>
    <row s="4521" customFormat="1" customHeight="1" ht="0.75" hidden="1">
      <c r="A299" s="1845"/>
      <c r="B299" s="1845"/>
      <c r="C299" s="434" t="s">
        <v>1152</v>
      </c>
      <c r="D299" s="2527"/>
      <c r="E299" s="2269"/>
      <c r="F299" s="2448"/>
      <c r="G299" s="465"/>
      <c r="H299" s="1565"/>
      <c r="I299" s="716"/>
      <c r="J299" s="636"/>
      <c r="K299" s="1565"/>
      <c r="L299" s="279"/>
      <c r="M299" s="406"/>
      <c r="N299" s="399"/>
      <c r="O299" s="1689"/>
      <c r="P299" s="1689"/>
      <c r="AH299" s="1696">
        <v>0</v>
      </c>
    </row>
    <row s="4521" customFormat="1" customHeight="1" ht="18.75" hidden="1">
      <c r="A300" s="1845" t="s">
        <v>228</v>
      </c>
      <c r="B300" s="1845" t="s">
        <v>229</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304</v>
      </c>
      <c r="M300" s="406"/>
      <c r="N300" s="399"/>
      <c r="O300" s="1689"/>
      <c r="P300" s="1689"/>
      <c r="AH300" s="1696">
        <v>0</v>
      </c>
    </row>
    <row s="4521" customFormat="1" customHeight="1" ht="18.75" hidden="1">
      <c r="A301" s="1845"/>
      <c r="B301" s="1845"/>
      <c r="C301" s="434" t="s">
        <v>1145</v>
      </c>
      <c r="D301" s="2527"/>
      <c r="E301" s="2269"/>
      <c r="F301" s="2448"/>
      <c r="G301" s="2492"/>
      <c r="H301" s="1565"/>
      <c r="I301" s="716" t="s">
        <v>1144</v>
      </c>
      <c r="J301" s="636"/>
      <c r="K301" s="1565"/>
      <c r="L301" s="279"/>
      <c r="M301" s="406"/>
      <c r="N301" s="399"/>
      <c r="O301" s="1689"/>
      <c r="P301" s="1689"/>
      <c r="AH301" s="1696">
        <v>0</v>
      </c>
    </row>
    <row s="4521" customFormat="1" customHeight="1" ht="0.75" hidden="1">
      <c r="A302" s="1845"/>
      <c r="B302" s="1845"/>
      <c r="C302" s="434" t="s">
        <v>1152</v>
      </c>
      <c r="D302" s="2527"/>
      <c r="E302" s="2269"/>
      <c r="F302" s="2448"/>
      <c r="G302" s="465"/>
      <c r="H302" s="1565"/>
      <c r="I302" s="716"/>
      <c r="J302" s="636"/>
      <c r="K302" s="1565"/>
      <c r="L302" s="279"/>
      <c r="M302" s="406"/>
      <c r="N302" s="399"/>
      <c r="O302" s="1689"/>
      <c r="P302" s="1689"/>
      <c r="AH302" s="1696">
        <v>0</v>
      </c>
    </row>
    <row s="4521" customFormat="1" customHeight="1" ht="18.75" hidden="1">
      <c r="A303" s="1845" t="s">
        <v>233</v>
      </c>
      <c r="B303" s="1845" t="s">
        <v>234</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304</v>
      </c>
      <c r="M303" s="406"/>
      <c r="N303" s="399"/>
      <c r="O303" s="1689"/>
      <c r="P303" s="1689"/>
      <c r="AH303" s="1696">
        <v>0</v>
      </c>
    </row>
    <row s="4521" customFormat="1" customHeight="1" ht="18.75" hidden="1">
      <c r="A304" s="1845"/>
      <c r="B304" s="1845"/>
      <c r="C304" s="434" t="s">
        <v>1145</v>
      </c>
      <c r="D304" s="2527"/>
      <c r="E304" s="2269"/>
      <c r="F304" s="2448"/>
      <c r="G304" s="2492"/>
      <c r="H304" s="1565"/>
      <c r="I304" s="716" t="s">
        <v>1144</v>
      </c>
      <c r="J304" s="636"/>
      <c r="K304" s="1565"/>
      <c r="L304" s="279"/>
      <c r="M304" s="406"/>
      <c r="N304" s="399"/>
      <c r="O304" s="1689"/>
      <c r="P304" s="1689"/>
      <c r="AH304" s="1696">
        <v>0</v>
      </c>
    </row>
    <row s="4521" customFormat="1" customHeight="1" ht="0.75" hidden="1">
      <c r="A305" s="1845"/>
      <c r="B305" s="1845"/>
      <c r="C305" s="434" t="s">
        <v>1152</v>
      </c>
      <c r="D305" s="2527"/>
      <c r="E305" s="2269"/>
      <c r="F305" s="2448"/>
      <c r="G305" s="465"/>
      <c r="H305" s="1565"/>
      <c r="I305" s="716"/>
      <c r="J305" s="636"/>
      <c r="K305" s="1565"/>
      <c r="L305" s="279"/>
      <c r="M305" s="406"/>
      <c r="N305" s="399"/>
      <c r="O305" s="1689"/>
      <c r="P305" s="1689"/>
      <c r="AH305" s="1696">
        <v>0</v>
      </c>
    </row>
    <row s="4521" customFormat="1" customHeight="1" ht="18.75" hidden="1">
      <c r="A306" s="1845" t="s">
        <v>238</v>
      </c>
      <c r="B306" s="1845" t="s">
        <v>239</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304</v>
      </c>
      <c r="M306" s="406"/>
      <c r="N306" s="399"/>
      <c r="O306" s="1689"/>
      <c r="P306" s="1689"/>
      <c r="AH306" s="1696">
        <v>0</v>
      </c>
    </row>
    <row s="4521" customFormat="1" customHeight="1" ht="18.75" hidden="1">
      <c r="A307" s="1845"/>
      <c r="B307" s="1845"/>
      <c r="C307" s="434" t="s">
        <v>1145</v>
      </c>
      <c r="D307" s="2527"/>
      <c r="E307" s="2269"/>
      <c r="F307" s="2448"/>
      <c r="G307" s="2492"/>
      <c r="H307" s="1565"/>
      <c r="I307" s="716" t="s">
        <v>1144</v>
      </c>
      <c r="J307" s="636"/>
      <c r="K307" s="1565"/>
      <c r="L307" s="279"/>
      <c r="M307" s="406"/>
      <c r="N307" s="399"/>
      <c r="O307" s="1689"/>
      <c r="P307" s="1689"/>
      <c r="AH307" s="1696">
        <v>0</v>
      </c>
    </row>
    <row s="4521" customFormat="1" customHeight="1" ht="0.75" hidden="1">
      <c r="A308" s="1845"/>
      <c r="B308" s="1845"/>
      <c r="C308" s="434" t="s">
        <v>1152</v>
      </c>
      <c r="D308" s="2527"/>
      <c r="E308" s="2269"/>
      <c r="F308" s="2448"/>
      <c r="G308" s="465"/>
      <c r="H308" s="1565"/>
      <c r="I308" s="716"/>
      <c r="J308" s="636"/>
      <c r="K308" s="1565"/>
      <c r="L308" s="279"/>
      <c r="M308" s="406"/>
      <c r="N308" s="399"/>
      <c r="O308" s="1689"/>
      <c r="P308" s="1689"/>
      <c r="AH308" s="1696">
        <v>0</v>
      </c>
    </row>
    <row s="4521" customFormat="1" customHeight="1" ht="18.75" hidden="1">
      <c r="A309" s="1845" t="s">
        <v>243</v>
      </c>
      <c r="B309" s="1845" t="s">
        <v>244</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304</v>
      </c>
      <c r="M309" s="406"/>
      <c r="N309" s="399"/>
      <c r="O309" s="1689"/>
      <c r="P309" s="1689"/>
      <c r="AH309" s="1696">
        <v>0</v>
      </c>
    </row>
    <row s="4521" customFormat="1" customHeight="1" ht="18.75" hidden="1">
      <c r="A310" s="1845"/>
      <c r="B310" s="1845"/>
      <c r="C310" s="434" t="s">
        <v>1145</v>
      </c>
      <c r="D310" s="2527"/>
      <c r="E310" s="2269"/>
      <c r="F310" s="2448"/>
      <c r="G310" s="2492"/>
      <c r="H310" s="1565"/>
      <c r="I310" s="716" t="s">
        <v>1144</v>
      </c>
      <c r="J310" s="636"/>
      <c r="K310" s="1565"/>
      <c r="L310" s="279"/>
      <c r="M310" s="406"/>
      <c r="N310" s="399"/>
      <c r="O310" s="1689"/>
      <c r="P310" s="1689"/>
      <c r="AH310" s="1696">
        <v>0</v>
      </c>
    </row>
    <row s="4521" customFormat="1" customHeight="1" ht="0.75" hidden="1">
      <c r="A311" s="1845"/>
      <c r="B311" s="1845"/>
      <c r="C311" s="434" t="s">
        <v>1152</v>
      </c>
      <c r="D311" s="2527"/>
      <c r="E311" s="2269"/>
      <c r="F311" s="2448"/>
      <c r="G311" s="465"/>
      <c r="H311" s="1565"/>
      <c r="I311" s="716"/>
      <c r="J311" s="636"/>
      <c r="K311" s="1565"/>
      <c r="L311" s="279"/>
      <c r="M311" s="406"/>
      <c r="N311" s="399"/>
      <c r="O311" s="1689"/>
      <c r="P311" s="1689"/>
      <c r="AH311" s="1696">
        <v>0</v>
      </c>
    </row>
    <row s="4521" customFormat="1" customHeight="1" ht="18.75" hidden="1">
      <c r="A312" s="1845" t="s">
        <v>248</v>
      </c>
      <c r="B312" s="1845" t="s">
        <v>249</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304</v>
      </c>
      <c r="M312" s="406"/>
      <c r="N312" s="399"/>
      <c r="O312" s="1689"/>
      <c r="P312" s="1689"/>
      <c r="AH312" s="1696">
        <v>0</v>
      </c>
    </row>
    <row s="4521" customFormat="1" customHeight="1" ht="18.75" hidden="1">
      <c r="A313" s="1845"/>
      <c r="B313" s="1845"/>
      <c r="C313" s="434" t="s">
        <v>1145</v>
      </c>
      <c r="D313" s="2527"/>
      <c r="E313" s="2269"/>
      <c r="F313" s="2448"/>
      <c r="G313" s="2492"/>
      <c r="H313" s="1565"/>
      <c r="I313" s="716" t="s">
        <v>1144</v>
      </c>
      <c r="J313" s="636"/>
      <c r="K313" s="1565"/>
      <c r="L313" s="279"/>
      <c r="M313" s="406"/>
      <c r="N313" s="399"/>
      <c r="O313" s="1689"/>
      <c r="P313" s="1689"/>
      <c r="AH313" s="1696">
        <v>0</v>
      </c>
    </row>
    <row s="4521" customFormat="1" customHeight="1" ht="0.75" hidden="1">
      <c r="A314" s="1845"/>
      <c r="B314" s="1845"/>
      <c r="C314" s="434" t="s">
        <v>1152</v>
      </c>
      <c r="D314" s="2527"/>
      <c r="E314" s="2269"/>
      <c r="F314" s="2448"/>
      <c r="G314" s="465"/>
      <c r="H314" s="1565"/>
      <c r="I314" s="716"/>
      <c r="J314" s="636"/>
      <c r="K314" s="1565"/>
      <c r="L314" s="279"/>
      <c r="M314" s="406"/>
      <c r="N314" s="399"/>
      <c r="O314" s="1689"/>
      <c r="P314" s="1689"/>
      <c r="AH314" s="1696">
        <v>0</v>
      </c>
    </row>
    <row s="4521" customFormat="1" customHeight="1" ht="18.75" hidden="1">
      <c r="A315" s="1845" t="s">
        <v>253</v>
      </c>
      <c r="B315" s="1845" t="s">
        <v>254</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304</v>
      </c>
      <c r="M315" s="406"/>
      <c r="N315" s="399"/>
      <c r="O315" s="1689"/>
      <c r="P315" s="1689"/>
      <c r="AH315" s="1696">
        <v>0</v>
      </c>
    </row>
    <row s="4521" customFormat="1" customHeight="1" ht="18.75" hidden="1">
      <c r="A316" s="1845"/>
      <c r="B316" s="1845"/>
      <c r="C316" s="434" t="s">
        <v>1145</v>
      </c>
      <c r="D316" s="2527"/>
      <c r="E316" s="2269"/>
      <c r="F316" s="2448"/>
      <c r="G316" s="2492"/>
      <c r="H316" s="1565"/>
      <c r="I316" s="716" t="s">
        <v>1144</v>
      </c>
      <c r="J316" s="636"/>
      <c r="K316" s="1565"/>
      <c r="L316" s="279"/>
      <c r="M316" s="406"/>
      <c r="N316" s="399"/>
      <c r="O316" s="1689"/>
      <c r="P316" s="1689"/>
      <c r="AH316" s="1696">
        <v>0</v>
      </c>
    </row>
    <row s="4521" customFormat="1" customHeight="1" ht="0.75" hidden="1">
      <c r="A317" s="1845"/>
      <c r="B317" s="1845"/>
      <c r="C317" s="434" t="s">
        <v>1152</v>
      </c>
      <c r="D317" s="2527"/>
      <c r="E317" s="2269"/>
      <c r="F317" s="2448"/>
      <c r="G317" s="465"/>
      <c r="H317" s="1565"/>
      <c r="I317" s="716"/>
      <c r="J317" s="636"/>
      <c r="K317" s="1565"/>
      <c r="L317" s="279"/>
      <c r="M317" s="406"/>
      <c r="N317" s="399"/>
      <c r="O317" s="1689"/>
      <c r="P317" s="1689"/>
      <c r="AH317" s="1696">
        <v>0</v>
      </c>
    </row>
    <row s="4521" customFormat="1" customHeight="1" ht="18.75" hidden="1">
      <c r="A318" s="1845" t="s">
        <v>258</v>
      </c>
      <c r="B318" s="1845" t="s">
        <v>259</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304</v>
      </c>
      <c r="M318" s="406"/>
      <c r="N318" s="399"/>
      <c r="O318" s="1689"/>
      <c r="P318" s="1689"/>
      <c r="AH318" s="1696">
        <v>0</v>
      </c>
    </row>
    <row s="4521" customFormat="1" customHeight="1" ht="18.75" hidden="1">
      <c r="A319" s="1845"/>
      <c r="B319" s="1845"/>
      <c r="C319" s="434" t="s">
        <v>1145</v>
      </c>
      <c r="D319" s="2527"/>
      <c r="E319" s="2269"/>
      <c r="F319" s="2448"/>
      <c r="G319" s="2492"/>
      <c r="H319" s="1565"/>
      <c r="I319" s="716" t="s">
        <v>1144</v>
      </c>
      <c r="J319" s="636"/>
      <c r="K319" s="1565"/>
      <c r="L319" s="279"/>
      <c r="M319" s="406"/>
      <c r="N319" s="399"/>
      <c r="O319" s="1689"/>
      <c r="P319" s="1689"/>
      <c r="AH319" s="1696">
        <v>0</v>
      </c>
    </row>
    <row s="4521" customFormat="1" customHeight="1" ht="0.75" hidden="1">
      <c r="A320" s="1845"/>
      <c r="B320" s="1845"/>
      <c r="C320" s="434" t="s">
        <v>1152</v>
      </c>
      <c r="D320" s="2527"/>
      <c r="E320" s="2269"/>
      <c r="F320" s="2448"/>
      <c r="G320" s="465"/>
      <c r="H320" s="1565"/>
      <c r="I320" s="716"/>
      <c r="J320" s="636"/>
      <c r="K320" s="1565"/>
      <c r="L320" s="279"/>
      <c r="M320" s="406"/>
      <c r="N320" s="399"/>
      <c r="O320" s="1689"/>
      <c r="P320" s="1689"/>
      <c r="AH320" s="1696">
        <v>0</v>
      </c>
    </row>
    <row s="4521" customFormat="1" customHeight="1" ht="18.75" hidden="1">
      <c r="A321" s="1845" t="s">
        <v>263</v>
      </c>
      <c r="B321" s="1845" t="s">
        <v>264</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304</v>
      </c>
      <c r="M321" s="406"/>
      <c r="N321" s="399"/>
      <c r="O321" s="1689"/>
      <c r="P321" s="1689"/>
      <c r="AH321" s="1696">
        <v>0</v>
      </c>
    </row>
    <row s="4521" customFormat="1" customHeight="1" ht="18.75" hidden="1">
      <c r="A322" s="1845"/>
      <c r="B322" s="1845"/>
      <c r="C322" s="434" t="s">
        <v>1145</v>
      </c>
      <c r="D322" s="2527"/>
      <c r="E322" s="2269"/>
      <c r="F322" s="2448"/>
      <c r="G322" s="2492"/>
      <c r="H322" s="1565"/>
      <c r="I322" s="716" t="s">
        <v>1144</v>
      </c>
      <c r="J322" s="636"/>
      <c r="K322" s="1565"/>
      <c r="L322" s="279"/>
      <c r="M322" s="406"/>
      <c r="N322" s="399"/>
      <c r="O322" s="1689"/>
      <c r="P322" s="1689"/>
      <c r="AH322" s="1696">
        <v>0</v>
      </c>
    </row>
    <row s="4521" customFormat="1" customHeight="1" ht="0.75" hidden="1">
      <c r="A323" s="1845"/>
      <c r="B323" s="1845"/>
      <c r="C323" s="434" t="s">
        <v>1152</v>
      </c>
      <c r="D323" s="2527"/>
      <c r="E323" s="2269"/>
      <c r="F323" s="2448"/>
      <c r="G323" s="465"/>
      <c r="H323" s="1565"/>
      <c r="I323" s="716"/>
      <c r="J323" s="636"/>
      <c r="K323" s="1565"/>
      <c r="L323" s="279"/>
      <c r="M323" s="406"/>
      <c r="N323" s="399"/>
      <c r="O323" s="1689"/>
      <c r="P323" s="1689"/>
      <c r="AH323" s="1696">
        <v>0</v>
      </c>
    </row>
    <row s="4521" customFormat="1" customHeight="1" ht="18.75" hidden="1">
      <c r="A324" s="1845" t="s">
        <v>268</v>
      </c>
      <c r="B324" s="1845" t="s">
        <v>269</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304</v>
      </c>
      <c r="M324" s="406"/>
      <c r="N324" s="399"/>
      <c r="O324" s="1689"/>
      <c r="P324" s="1689"/>
      <c r="AH324" s="1696">
        <v>0</v>
      </c>
    </row>
    <row s="4521" customFormat="1" customHeight="1" ht="18.75" hidden="1">
      <c r="A325" s="1845"/>
      <c r="B325" s="1845"/>
      <c r="C325" s="434" t="s">
        <v>1145</v>
      </c>
      <c r="D325" s="2527"/>
      <c r="E325" s="2269"/>
      <c r="F325" s="2448"/>
      <c r="G325" s="2492"/>
      <c r="H325" s="1565"/>
      <c r="I325" s="716" t="s">
        <v>1144</v>
      </c>
      <c r="J325" s="636"/>
      <c r="K325" s="1565"/>
      <c r="L325" s="279"/>
      <c r="M325" s="406"/>
      <c r="N325" s="399"/>
      <c r="O325" s="1689"/>
      <c r="P325" s="1689"/>
      <c r="AH325" s="1696">
        <v>0</v>
      </c>
    </row>
    <row s="4521" customFormat="1" customHeight="1" ht="0.75" hidden="1">
      <c r="A326" s="1845"/>
      <c r="B326" s="1845"/>
      <c r="C326" s="434" t="s">
        <v>1152</v>
      </c>
      <c r="D326" s="2527"/>
      <c r="E326" s="2269"/>
      <c r="F326" s="2448"/>
      <c r="G326" s="465"/>
      <c r="H326" s="1565"/>
      <c r="I326" s="716"/>
      <c r="J326" s="636"/>
      <c r="K326" s="1565"/>
      <c r="L326" s="279"/>
      <c r="M326" s="406"/>
      <c r="N326" s="399"/>
      <c r="O326" s="1689"/>
      <c r="P326" s="1689"/>
      <c r="AH326" s="1696">
        <v>0</v>
      </c>
    </row>
    <row s="4521" customFormat="1" customHeight="1" ht="18.75" hidden="1">
      <c r="A327" s="1845" t="s">
        <v>273</v>
      </c>
      <c r="B327" s="1845" t="s">
        <v>274</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304</v>
      </c>
      <c r="M327" s="406"/>
      <c r="N327" s="399"/>
      <c r="O327" s="1689"/>
      <c r="P327" s="1689"/>
      <c r="AH327" s="1696">
        <v>0</v>
      </c>
    </row>
    <row s="4521" customFormat="1" customHeight="1" ht="18.75" hidden="1">
      <c r="A328" s="1845"/>
      <c r="B328" s="1845"/>
      <c r="C328" s="434" t="s">
        <v>1145</v>
      </c>
      <c r="D328" s="2527"/>
      <c r="E328" s="2269"/>
      <c r="F328" s="2448"/>
      <c r="G328" s="2492"/>
      <c r="H328" s="1565"/>
      <c r="I328" s="716" t="s">
        <v>1144</v>
      </c>
      <c r="J328" s="636"/>
      <c r="K328" s="1565"/>
      <c r="L328" s="279"/>
      <c r="M328" s="406"/>
      <c r="N328" s="399"/>
      <c r="O328" s="1689"/>
      <c r="P328" s="1689"/>
      <c r="AH328" s="1696">
        <v>0</v>
      </c>
    </row>
    <row s="4521" customFormat="1" customHeight="1" ht="1.05">
      <c r="A329" s="1845"/>
      <c r="B329" s="1845"/>
      <c r="C329" s="434" t="s">
        <v>1152</v>
      </c>
      <c r="D329" s="2527"/>
      <c r="E329" s="2269"/>
      <c r="F329" s="2448"/>
      <c r="G329" s="465"/>
      <c r="H329" s="1565"/>
      <c r="I329" s="716"/>
      <c r="J329" s="636"/>
      <c r="K329" s="1565"/>
      <c r="L329" s="279"/>
      <c r="M329" s="406"/>
      <c r="N329" s="399"/>
      <c r="O329" s="1689"/>
      <c r="P329" s="1689"/>
      <c r="AH329" s="1696">
        <v>1</v>
      </c>
    </row>
    <row s="4983"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81</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7DCBE-EB21-D898-EB88-DA9B4C02503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4" width="9.140625" hidden="1" customWidth="1"/>
    <col min="2" max="2" style="4470" width="9.140625" hidden="1" customWidth="1"/>
    <col min="3" max="3" style="4491" width="3.00390625" customWidth="1"/>
    <col min="4" max="4" style="4521" width="6.00390625" customWidth="1"/>
    <col min="5" max="5" style="4521" width="53.00390625" customWidth="1"/>
    <col min="6" max="7" style="4521" width="35.00390625" customWidth="1"/>
    <col min="8" max="8" style="4521" width="89.00390625" customWidth="1"/>
    <col min="9" max="9" style="4521" width="10.00390625" customWidth="1"/>
    <col min="10" max="11" style="4473" width="10.00390625" customWidth="1"/>
    <col min="12" max="17" style="4521" width="10.00390625" customWidth="1"/>
    <col min="18" max="18" style="4521" width="10.57421875" hidden="1"/>
  </cols>
  <sheetData>
    <row customHeight="1" ht="22.5" hidden="1">
      <c r="N1" s="320"/>
      <c r="O1" s="320"/>
      <c r="Q1" s="320"/>
      <c r="R1" s="439" t="s">
        <v>14</v>
      </c>
    </row>
    <row s="4521" customFormat="1" customHeight="1" ht="18.75" hidden="1">
      <c r="A2" s="167"/>
      <c r="B2" s="1225"/>
      <c r="C2" s="1795" t="s">
        <v>687</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0"/>
      <c r="F5" s="2520"/>
      <c r="G5" s="2521"/>
      <c r="H5" s="331"/>
      <c r="R5" s="439">
        <v>33</v>
      </c>
    </row>
    <row s="4521" customFormat="1" customHeight="1" ht="18">
      <c r="A6" s="1734"/>
      <c r="B6" s="1225"/>
      <c r="C6" s="441"/>
      <c r="D6" s="2522" t="str">
        <f>IF(org=0,"Не определено",org)</f>
        <v>МУП "ЖКХ Миллеровского района"</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298</v>
      </c>
      <c r="E8" s="2274"/>
      <c r="F8" s="2274"/>
      <c r="G8" s="2274"/>
      <c r="H8" s="2454" t="s">
        <v>299</v>
      </c>
      <c r="R8" s="439">
        <v>14</v>
      </c>
    </row>
    <row customHeight="1" ht="24">
      <c r="C9" s="441"/>
      <c r="D9" s="451" t="s">
        <v>87</v>
      </c>
      <c r="E9" s="173" t="s">
        <v>300</v>
      </c>
      <c r="F9" s="173" t="s">
        <v>301</v>
      </c>
      <c r="G9" s="173" t="s">
        <v>388</v>
      </c>
      <c r="H9" s="2454"/>
      <c r="R9" s="439">
        <v>23</v>
      </c>
    </row>
    <row customHeight="1" ht="14.699999999999998">
      <c r="A10" s="408"/>
      <c r="C10" s="441"/>
      <c r="D10" s="212" t="s">
        <v>108</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2"/>
      <c r="G10" s="278"/>
      <c r="H10" s="2234" t="s">
        <v>1153</v>
      </c>
      <c r="R10" s="439">
        <v>14</v>
      </c>
    </row>
    <row customHeight="1" ht="14.699999999999998">
      <c r="A11" s="408"/>
      <c r="C11" s="441"/>
      <c r="D11" s="212" t="s">
        <v>109</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2"/>
      <c r="G11" s="278"/>
      <c r="H11" s="2235"/>
      <c r="R11" s="439">
        <v>14</v>
      </c>
    </row>
    <row customHeight="1" ht="14.699999999999998">
      <c r="A12" s="167"/>
      <c r="C12" s="452"/>
      <c r="D12" s="212" t="s">
        <v>89</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4.699999999999998">
      <c r="A13" s="167"/>
      <c r="C13" s="452"/>
      <c r="D13" s="212" t="s">
        <v>90</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320</v>
      </c>
      <c r="F14" s="414"/>
      <c r="G14" s="266"/>
      <c r="H14" s="2236"/>
      <c r="R14" s="439">
        <v>14</v>
      </c>
    </row>
    <row s="4521"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81</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20979-39CF-3438-AC88-2778AFE7A47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3" width="3.7109375" hidden="1" customWidth="1"/>
    <col min="3" max="3" style="5064" width="3.00390625" customWidth="1"/>
    <col min="4" max="4" style="5064" width="6.00390625" customWidth="1"/>
    <col min="5" max="5" style="5064" width="42.00390625" customWidth="1"/>
    <col min="6" max="6" style="5064" width="15.00390625" customWidth="1"/>
    <col min="7" max="7" style="5064" width="42.00390625" customWidth="1"/>
    <col min="8" max="8" style="5064" width="3.00390625" customWidth="1"/>
    <col min="9" max="9" style="5064" width="5.00390625" customWidth="1"/>
    <col min="10" max="10" style="5064" width="47.00390625" customWidth="1"/>
    <col min="11" max="12" style="5064" width="3.00390625" customWidth="1"/>
    <col min="13" max="13" style="5064" width="5.00390625" customWidth="1"/>
    <col min="14" max="14" style="5064" width="28.00390625" customWidth="1"/>
    <col min="15" max="16" style="5064" width="3.00390625" customWidth="1"/>
    <col min="17" max="17" style="5064" width="5.00390625" customWidth="1"/>
    <col min="18" max="18" style="5064" width="34.00390625" customWidth="1"/>
    <col min="19" max="20" style="5064" width="3.7109375" hidden="1" customWidth="1"/>
    <col min="21" max="21" style="5064" width="5.7109375" hidden="1" customWidth="1"/>
    <col min="22" max="22" style="5064" width="34.421875" hidden="1" customWidth="1"/>
    <col min="23" max="23" style="5064" width="30.00390625" customWidth="1"/>
    <col min="24" max="24" style="5064" width="3.00390625" customWidth="1"/>
    <col min="25" max="28" style="4597" width="9.8515625" hidden="1" customWidth="1"/>
    <col min="29" max="29" style="4597" width="27.00390625" hidden="1" customWidth="1"/>
    <col min="30" max="30" style="4597" width="10.57421875" hidden="1" customWidth="1"/>
    <col min="31" max="31" style="4597" width="10.7109375" hidden="1" customWidth="1"/>
    <col min="32" max="32" style="4597" width="10.00390625" hidden="1" customWidth="1"/>
    <col min="33" max="33" style="4597" width="12.8515625" hidden="1" customWidth="1"/>
    <col min="34" max="34" style="4597" width="24.421875" hidden="1" customWidth="1"/>
    <col min="35" max="35" style="4597" width="15.8515625" hidden="1" customWidth="1"/>
    <col min="36" max="36" style="4597" width="19.421875" hidden="1" customWidth="1"/>
    <col min="37" max="37" style="4597" width="11.00390625" hidden="1" customWidth="1"/>
    <col min="38" max="38" style="4597" width="23.57421875" hidden="1" customWidth="1"/>
    <col min="39" max="39" style="4597" width="23.8515625" hidden="1" customWidth="1"/>
    <col min="40" max="40" style="4597" width="25.28125" hidden="1" customWidth="1"/>
    <col min="41" max="41" style="4597" width="16.8515625" hidden="1" customWidth="1"/>
    <col min="42" max="42" style="4597" width="29.57421875" hidden="1" customWidth="1"/>
    <col min="43" max="43" style="4597" width="29.8515625" hidden="1" customWidth="1"/>
    <col min="44" max="44" style="5064" width="9.140625" hidden="1"/>
  </cols>
  <sheetData>
    <row customHeight="1" ht="11.25" hidden="1">
      <c r="A1" s="221"/>
      <c r="AR1" s="169" t="s">
        <v>14</v>
      </c>
    </row>
    <row customHeight="1" ht="11.25" hidden="1">
      <c r="AR2" s="169">
        <v>0</v>
      </c>
    </row>
    <row customHeight="1" ht="11.25" hidden="1">
      <c r="AR3" s="169">
        <v>0</v>
      </c>
    </row>
    <row customHeight="1" ht="3">
      <c r="AR4" s="169">
        <v>3</v>
      </c>
    </row>
    <row s="3053"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3" customFormat="1" customHeight="1" ht="14.699999999999998">
      <c r="A6" s="650"/>
      <c r="B6" s="650"/>
      <c r="C6" s="650"/>
      <c r="D6" s="2228" t="str">
        <f>IF(org=0,"Не определено",org)</f>
        <v>МУП "ЖКХ Миллеровского района"</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51"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3"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87</v>
      </c>
      <c r="E9" s="2166" t="s">
        <v>122</v>
      </c>
      <c r="F9" s="2168"/>
      <c r="G9" s="2192" t="s">
        <v>104</v>
      </c>
      <c r="H9" s="2192" t="s">
        <v>87</v>
      </c>
      <c r="I9" s="2192"/>
      <c r="J9" s="2192" t="s">
        <v>123</v>
      </c>
      <c r="K9" s="2220" t="s">
        <v>124</v>
      </c>
      <c r="L9" s="2220"/>
      <c r="M9" s="2220"/>
      <c r="N9" s="2220"/>
      <c r="O9" s="2220" t="s">
        <v>125</v>
      </c>
      <c r="P9" s="2220"/>
      <c r="Q9" s="2220"/>
      <c r="R9" s="2220"/>
      <c r="S9" s="2220" t="s">
        <v>126</v>
      </c>
      <c r="T9" s="2220"/>
      <c r="U9" s="2220"/>
      <c r="V9" s="2220"/>
      <c r="W9" s="2192" t="s">
        <v>127</v>
      </c>
      <c r="AR9" s="169">
        <v>27</v>
      </c>
    </row>
    <row customHeight="1" ht="31.5">
      <c r="D10" s="2192"/>
      <c r="E10" s="1349" t="s">
        <v>88</v>
      </c>
      <c r="F10" s="1349" t="s">
        <v>128</v>
      </c>
      <c r="G10" s="2192"/>
      <c r="H10" s="2192"/>
      <c r="I10" s="2192"/>
      <c r="J10" s="2192"/>
      <c r="K10" s="175" t="s">
        <v>107</v>
      </c>
      <c r="L10" s="2192" t="s">
        <v>87</v>
      </c>
      <c r="M10" s="2192"/>
      <c r="N10" s="175" t="s">
        <v>129</v>
      </c>
      <c r="O10" s="175" t="s">
        <v>107</v>
      </c>
      <c r="P10" s="2192" t="s">
        <v>87</v>
      </c>
      <c r="Q10" s="2192"/>
      <c r="R10" s="175" t="s">
        <v>129</v>
      </c>
      <c r="S10" s="348" t="s">
        <v>107</v>
      </c>
      <c r="T10" s="2192" t="s">
        <v>87</v>
      </c>
      <c r="U10" s="2192"/>
      <c r="V10" s="348" t="s">
        <v>88</v>
      </c>
      <c r="W10" s="2192"/>
      <c r="Z10" s="1324" t="s">
        <v>130</v>
      </c>
      <c r="AA10" s="1324" t="s">
        <v>131</v>
      </c>
      <c r="AB10" s="1324" t="s">
        <v>132</v>
      </c>
      <c r="AC10" s="1324" t="s">
        <v>133</v>
      </c>
      <c r="AD10" s="1324" t="s">
        <v>134</v>
      </c>
      <c r="AE10" s="1324" t="s">
        <v>135</v>
      </c>
      <c r="AF10" s="1324" t="s">
        <v>136</v>
      </c>
      <c r="AG10" s="1324" t="s">
        <v>137</v>
      </c>
      <c r="AH10" s="1324" t="s">
        <v>138</v>
      </c>
      <c r="AI10" s="1324" t="s">
        <v>139</v>
      </c>
      <c r="AJ10" s="1324" t="s">
        <v>140</v>
      </c>
      <c r="AK10" s="1324" t="s">
        <v>141</v>
      </c>
      <c r="AL10" s="1324" t="s">
        <v>142</v>
      </c>
      <c r="AM10" s="1324" t="s">
        <v>143</v>
      </c>
      <c r="AN10" s="1324" t="s">
        <v>144</v>
      </c>
      <c r="AO10" s="1324" t="s">
        <v>145</v>
      </c>
      <c r="AP10" s="1324" t="s">
        <v>146</v>
      </c>
      <c r="AQ10" s="1324" t="s">
        <v>147</v>
      </c>
      <c r="AR10" s="169">
        <v>30</v>
      </c>
    </row>
    <row s="4473" customFormat="1" customHeight="1" ht="12" hidden="1">
      <c r="D11" s="1314" t="s">
        <v>108</v>
      </c>
      <c r="E11" s="1314" t="s">
        <v>109</v>
      </c>
      <c r="F11" s="1314"/>
      <c r="G11" s="1314" t="s">
        <v>89</v>
      </c>
      <c r="H11" s="2221" t="s">
        <v>110</v>
      </c>
      <c r="I11" s="2221"/>
      <c r="J11" s="1314" t="s">
        <v>91</v>
      </c>
      <c r="K11" s="1314" t="s">
        <v>92</v>
      </c>
      <c r="L11" s="2221" t="s">
        <v>111</v>
      </c>
      <c r="M11" s="2221"/>
      <c r="N11" s="1314" t="s">
        <v>148</v>
      </c>
      <c r="O11" s="1314" t="s">
        <v>149</v>
      </c>
      <c r="P11" s="2221" t="s">
        <v>150</v>
      </c>
      <c r="Q11" s="2221"/>
      <c r="R11" s="1314" t="s">
        <v>151</v>
      </c>
      <c r="S11" s="1314" t="s">
        <v>150</v>
      </c>
      <c r="T11" s="2221" t="s">
        <v>151</v>
      </c>
      <c r="U11" s="2221"/>
      <c r="V11" s="1314" t="s">
        <v>152</v>
      </c>
      <c r="W11" s="1314" t="s">
        <v>153</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4" customFormat="1" customHeight="1" ht="17.25" hidden="1">
      <c r="A13" s="386"/>
      <c r="C13" s="274"/>
      <c r="D13" s="2200">
        <v>1</v>
      </c>
      <c r="E13" s="2208" t="s">
        <v>154</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155</v>
      </c>
      <c r="AD13" s="1332" t="s">
        <v>156</v>
      </c>
      <c r="AE13" s="1332" t="s">
        <v>157</v>
      </c>
      <c r="AF13" s="1332" t="s">
        <v>158</v>
      </c>
      <c r="AG13" s="1332" t="s">
        <v>159</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4"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4"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4"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4"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4"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160</v>
      </c>
      <c r="AD18" s="1332" t="s">
        <v>161</v>
      </c>
      <c r="AE18" s="1332" t="s">
        <v>162</v>
      </c>
      <c r="AF18" s="1332" t="s">
        <v>163</v>
      </c>
      <c r="AG18" s="1332" t="s">
        <v>164</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4"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4"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4"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4"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4" customFormat="1" customHeight="1" ht="17.25" hidden="1">
      <c r="A23" s="386"/>
      <c r="C23" s="274"/>
      <c r="D23" s="2200">
        <v>2</v>
      </c>
      <c r="E23" s="2208" t="s">
        <v>165</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160</v>
      </c>
      <c r="AD23" s="1332" t="s">
        <v>161</v>
      </c>
      <c r="AE23" s="1332" t="s">
        <v>162</v>
      </c>
      <c r="AF23" s="1332" t="s">
        <v>163</v>
      </c>
      <c r="AG23" s="1332" t="s">
        <v>164</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4"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4"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4"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4"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4" customFormat="1" customHeight="1" ht="17.25" hidden="1">
      <c r="A28" s="386"/>
      <c r="C28" s="274"/>
      <c r="D28" s="2200">
        <v>3</v>
      </c>
      <c r="E28" s="2208" t="s">
        <v>166</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167</v>
      </c>
      <c r="AD28" s="1332" t="s">
        <v>168</v>
      </c>
      <c r="AE28" s="1332" t="s">
        <v>169</v>
      </c>
      <c r="AF28" s="1332" t="s">
        <v>170</v>
      </c>
      <c r="AG28" s="1332" t="s">
        <v>171</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4"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4"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4"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4"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4" customFormat="1" customHeight="1" ht="17.25" hidden="1">
      <c r="A33" s="386"/>
      <c r="C33" s="274"/>
      <c r="D33" s="2200">
        <v>4</v>
      </c>
      <c r="E33" s="2208" t="s">
        <v>172</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173</v>
      </c>
      <c r="AD33" s="1332" t="s">
        <v>174</v>
      </c>
      <c r="AE33" s="1332" t="s">
        <v>175</v>
      </c>
      <c r="AF33" s="1332" t="s">
        <v>176</v>
      </c>
      <c r="AG33" s="1332" t="s">
        <v>177</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4"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4"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4"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4"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4" customFormat="1" customHeight="1" ht="17.25" hidden="1">
      <c r="A38" s="386"/>
      <c r="C38" s="274"/>
      <c r="D38" s="2200">
        <v>5</v>
      </c>
      <c r="E38" s="2208" t="s">
        <v>178</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179</v>
      </c>
      <c r="AD38" s="1332" t="s">
        <v>180</v>
      </c>
      <c r="AE38" s="1332" t="s">
        <v>181</v>
      </c>
      <c r="AF38" s="1332" t="s">
        <v>182</v>
      </c>
      <c r="AG38" s="1332" t="s">
        <v>183</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4"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4"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4"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4"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4" customFormat="1" customHeight="1" ht="17.25" hidden="1">
      <c r="A43" s="386"/>
      <c r="C43" s="274"/>
      <c r="D43" s="2200">
        <v>6</v>
      </c>
      <c r="E43" s="2208" t="s">
        <v>184</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185</v>
      </c>
      <c r="AD43" s="1332" t="s">
        <v>186</v>
      </c>
      <c r="AE43" s="1332" t="s">
        <v>187</v>
      </c>
      <c r="AF43" s="1332" t="s">
        <v>188</v>
      </c>
      <c r="AG43" s="1332" t="s">
        <v>189</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4"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4"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4"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4"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4" customFormat="1" customHeight="1" ht="17.25" hidden="1">
      <c r="A48" s="386"/>
      <c r="C48" s="274"/>
      <c r="D48" s="2231">
        <v>7</v>
      </c>
      <c r="E48" s="2234" t="s">
        <v>190</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191</v>
      </c>
      <c r="AD48" s="1332" t="s">
        <v>192</v>
      </c>
      <c r="AE48" s="1332" t="s">
        <v>193</v>
      </c>
      <c r="AF48" s="1332" t="s">
        <v>194</v>
      </c>
      <c r="AG48" s="1332" t="s">
        <v>195</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4"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4"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4"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4"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4" customFormat="1" customHeight="1" ht="17.25" hidden="1">
      <c r="A53" s="386"/>
      <c r="C53" s="274"/>
      <c r="D53" s="2200">
        <v>8</v>
      </c>
      <c r="E53" s="2208" t="s">
        <v>196</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197</v>
      </c>
      <c r="AD53" s="1332" t="s">
        <v>198</v>
      </c>
      <c r="AE53" s="1332" t="s">
        <v>199</v>
      </c>
      <c r="AF53" s="1332" t="s">
        <v>200</v>
      </c>
      <c r="AG53" s="1332" t="s">
        <v>201</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4"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4"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4"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4"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4" customFormat="1" customHeight="1" ht="17.25" hidden="1">
      <c r="A58" s="386"/>
      <c r="C58" s="274"/>
      <c r="D58" s="2200">
        <v>9</v>
      </c>
      <c r="E58" s="2208" t="s">
        <v>202</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203</v>
      </c>
      <c r="AD58" s="1332" t="s">
        <v>204</v>
      </c>
      <c r="AE58" s="1332" t="s">
        <v>205</v>
      </c>
      <c r="AF58" s="1332" t="s">
        <v>206</v>
      </c>
      <c r="AG58" s="1332" t="s">
        <v>207</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4"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4"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4"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4"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4" customFormat="1" customHeight="1" ht="17.25" hidden="1">
      <c r="A63" s="386"/>
      <c r="C63" s="274"/>
      <c r="D63" s="2200">
        <v>10</v>
      </c>
      <c r="E63" s="2208" t="s">
        <v>208</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209</v>
      </c>
      <c r="AD63" s="1332" t="s">
        <v>210</v>
      </c>
      <c r="AE63" s="1332" t="s">
        <v>211</v>
      </c>
      <c r="AF63" s="1332" t="s">
        <v>212</v>
      </c>
      <c r="AG63" s="1332" t="s">
        <v>213</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4"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4"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4"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4"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214</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215</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216</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217</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218</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219</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220</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221</v>
      </c>
      <c r="F77" s="2237"/>
      <c r="G77" s="2238"/>
      <c r="H77" s="2238"/>
      <c r="I77" s="2238"/>
      <c r="J77" s="2238"/>
      <c r="K77" s="2238"/>
      <c r="L77" s="2238"/>
      <c r="M77" s="2238"/>
      <c r="N77" s="2238"/>
      <c r="O77" s="2238"/>
      <c r="P77" s="2238"/>
      <c r="Q77" s="2238"/>
      <c r="R77" s="2238"/>
      <c r="S77" s="2238"/>
      <c r="T77" s="2238"/>
      <c r="U77" s="2238"/>
      <c r="V77" s="2238"/>
      <c r="W77" s="2238"/>
      <c r="AR77" s="169">
        <v>0</v>
      </c>
    </row>
    <row s="5064"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4" customFormat="1" customHeight="1" ht="17.25" hidden="1">
      <c r="A79" s="386"/>
      <c r="C79" s="274"/>
      <c r="D79" s="2200">
        <v>1</v>
      </c>
      <c r="E79" s="2208" t="s">
        <v>222</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223</v>
      </c>
      <c r="AD79" s="1332" t="s">
        <v>224</v>
      </c>
      <c r="AE79" s="1332" t="s">
        <v>225</v>
      </c>
      <c r="AF79" s="1332" t="s">
        <v>226</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4"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4"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4"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4"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4" customFormat="1" customHeight="1" ht="17.25" hidden="1">
      <c r="A84" s="386"/>
      <c r="C84" s="274"/>
      <c r="D84" s="2200">
        <v>2</v>
      </c>
      <c r="E84" s="2208" t="s">
        <v>227</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228</v>
      </c>
      <c r="AD84" s="1332" t="s">
        <v>229</v>
      </c>
      <c r="AE84" s="1332" t="s">
        <v>230</v>
      </c>
      <c r="AF84" s="1332" t="s">
        <v>231</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4"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4"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4"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4"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4" customFormat="1" customHeight="1" ht="17.25" hidden="1">
      <c r="A89" s="386"/>
      <c r="C89" s="274"/>
      <c r="D89" s="2200">
        <v>3</v>
      </c>
      <c r="E89" s="2208" t="s">
        <v>232</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233</v>
      </c>
      <c r="AD89" s="1332" t="s">
        <v>234</v>
      </c>
      <c r="AE89" s="1332" t="s">
        <v>235</v>
      </c>
      <c r="AF89" s="1332" t="s">
        <v>236</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4"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4"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4"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4"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4" customFormat="1" customHeight="1" ht="17.25" hidden="1">
      <c r="A94" s="386"/>
      <c r="C94" s="274"/>
      <c r="D94" s="2200">
        <v>4</v>
      </c>
      <c r="E94" s="2208" t="s">
        <v>237</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238</v>
      </c>
      <c r="AD94" s="1332" t="s">
        <v>239</v>
      </c>
      <c r="AE94" s="1332" t="s">
        <v>240</v>
      </c>
      <c r="AF94" s="1332" t="s">
        <v>241</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4"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4"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4"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4"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4" customFormat="1" customHeight="1" ht="17.25" hidden="1">
      <c r="A99" s="386"/>
      <c r="C99" s="274"/>
      <c r="D99" s="2200">
        <v>5</v>
      </c>
      <c r="E99" s="2208" t="s">
        <v>242</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243</v>
      </c>
      <c r="AD99" s="1332" t="s">
        <v>244</v>
      </c>
      <c r="AE99" s="1332" t="s">
        <v>245</v>
      </c>
      <c r="AF99" s="1332" t="s">
        <v>246</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4"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4"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4"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4"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4"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4" customFormat="1" customHeight="1" ht="17.25" hidden="1">
      <c r="A105" s="386"/>
      <c r="C105" s="274"/>
      <c r="D105" s="2200">
        <v>1</v>
      </c>
      <c r="E105" s="2208" t="s">
        <v>247</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248</v>
      </c>
      <c r="AD105" s="1332" t="s">
        <v>249</v>
      </c>
      <c r="AE105" s="1332" t="s">
        <v>250</v>
      </c>
      <c r="AF105" s="1332" t="s">
        <v>251</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4"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4"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4"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4"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4" customFormat="1" customHeight="1" ht="17.25" hidden="1">
      <c r="A110" s="386"/>
      <c r="C110" s="274"/>
      <c r="D110" s="2200">
        <v>2</v>
      </c>
      <c r="E110" s="2208" t="s">
        <v>252</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253</v>
      </c>
      <c r="AD110" s="1332" t="s">
        <v>254</v>
      </c>
      <c r="AE110" s="1332" t="s">
        <v>255</v>
      </c>
      <c r="AF110" s="1332" t="s">
        <v>256</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4"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4"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4"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4"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4" customFormat="1" customHeight="1" ht="17.25" hidden="1">
      <c r="A115" s="386"/>
      <c r="C115" s="274"/>
      <c r="D115" s="2200">
        <v>3</v>
      </c>
      <c r="E115" s="2208" t="s">
        <v>257</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258</v>
      </c>
      <c r="AD115" s="1332" t="s">
        <v>259</v>
      </c>
      <c r="AE115" s="1332" t="s">
        <v>260</v>
      </c>
      <c r="AF115" s="1332" t="s">
        <v>261</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4"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4"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4"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4"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4"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4" customFormat="1" customHeight="1" ht="17.25" hidden="1">
      <c r="A121" s="386"/>
      <c r="C121" s="274"/>
      <c r="D121" s="2200">
        <v>1</v>
      </c>
      <c r="E121" s="2208" t="s">
        <v>262</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263</v>
      </c>
      <c r="AD121" s="1332" t="s">
        <v>264</v>
      </c>
      <c r="AE121" s="1332" t="s">
        <v>265</v>
      </c>
      <c r="AF121" s="1332" t="s">
        <v>266</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4"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4"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4"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4"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4" customFormat="1" customHeight="1" ht="17.25" hidden="1">
      <c r="A126" s="386"/>
      <c r="C126" s="274"/>
      <c r="D126" s="2200">
        <v>2</v>
      </c>
      <c r="E126" s="2208" t="s">
        <v>267</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268</v>
      </c>
      <c r="AD126" s="1332" t="s">
        <v>269</v>
      </c>
      <c r="AE126" s="1332" t="s">
        <v>270</v>
      </c>
      <c r="AF126" s="1332" t="s">
        <v>271</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4"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4"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4"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4"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4" customFormat="1" customHeight="1" ht="17.25" hidden="1">
      <c r="A131" s="386"/>
      <c r="C131" s="274"/>
      <c r="D131" s="2200">
        <v>3</v>
      </c>
      <c r="E131" s="2208" t="s">
        <v>272</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273</v>
      </c>
      <c r="AD131" s="1332" t="s">
        <v>274</v>
      </c>
      <c r="AE131" s="1332" t="s">
        <v>275</v>
      </c>
      <c r="AF131" s="1332" t="s">
        <v>276</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4"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4"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4"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4"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81</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D7B68-A3D8-3138-1968-9472591061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47.00390625" customWidth="1"/>
    <col min="6" max="6" style="4521" width="9.00390625" customWidth="1"/>
    <col min="7" max="7" style="4521" width="25.7109375" hidden="1" customWidth="1"/>
    <col min="8" max="8" style="4521" width="34.00390625" hidden="1" customWidth="1"/>
    <col min="9" max="9" style="4521" width="25.7109375" customWidth="1"/>
    <col min="10" max="10" style="4521" width="33.00390625" customWidth="1"/>
    <col min="11" max="11" style="4470" width="50.00390625" customWidth="1"/>
    <col min="12" max="20" style="4521" width="10.00390625" customWidth="1"/>
    <col min="21" max="21" style="4555" width="10.00390625" customWidth="1"/>
    <col min="22" max="22" style="4521" width="10.57421875" hidden="1"/>
  </cols>
  <sheetData>
    <row s="4470" customFormat="1" customHeight="1" ht="22.5" hidden="1">
      <c r="C1" s="737"/>
      <c r="G1" s="482">
        <v>4</v>
      </c>
      <c r="I1" s="482">
        <v>4</v>
      </c>
      <c r="U1" s="485"/>
      <c r="V1" s="482" t="s">
        <v>14</v>
      </c>
    </row>
    <row s="4521" customFormat="1" customHeight="1" ht="15" hidden="1">
      <c r="A2" s="427"/>
      <c r="C2" s="241"/>
      <c r="D2" s="411"/>
      <c r="E2" s="738"/>
      <c r="F2" s="587"/>
      <c r="G2" s="681"/>
      <c r="H2" s="681"/>
      <c r="I2" s="681"/>
      <c r="J2" s="681"/>
      <c r="U2" s="739"/>
      <c r="V2" s="574">
        <v>0</v>
      </c>
    </row>
    <row s="4470" customFormat="1" customHeight="1" ht="15" hidden="1">
      <c r="C3" s="737"/>
      <c r="U3" s="485"/>
      <c r="V3" s="482">
        <v>0</v>
      </c>
    </row>
    <row customHeight="1" ht="15.75">
      <c r="C4" s="241"/>
      <c r="D4" s="574"/>
      <c r="E4" s="574"/>
      <c r="F4" s="574"/>
      <c r="G4" s="574"/>
      <c r="H4" s="574"/>
      <c r="I4" s="574"/>
      <c r="J4" s="574"/>
      <c r="V4" s="570">
        <v>15</v>
      </c>
    </row>
    <row customHeight="1" ht="66">
      <c r="C5" s="241"/>
      <c r="D5" s="2302" t="s">
        <v>1154</v>
      </c>
      <c r="E5" s="2302"/>
      <c r="F5" s="2302"/>
      <c r="G5" s="2302"/>
      <c r="H5" s="2302"/>
      <c r="I5" s="2302"/>
      <c r="J5" s="2302"/>
      <c r="V5" s="570">
        <v>63</v>
      </c>
    </row>
    <row customHeight="1" ht="15.75">
      <c r="C6" s="241"/>
      <c r="D6" s="2241" t="str">
        <f>IF(org=0,"Не определено",org)</f>
        <v>МУП "ЖКХ Миллеровского района"</v>
      </c>
      <c r="E6" s="2241"/>
      <c r="F6" s="2241"/>
      <c r="G6" s="2241"/>
      <c r="H6" s="2241"/>
      <c r="I6" s="2241"/>
      <c r="J6" s="2241"/>
      <c r="K6" s="602"/>
      <c r="V6" s="570">
        <v>15</v>
      </c>
    </row>
    <row customHeight="1" ht="15.75">
      <c r="C7" s="241"/>
      <c r="D7" s="817"/>
      <c r="E7" s="574"/>
      <c r="F7" s="574"/>
      <c r="G7" s="602">
        <v>22</v>
      </c>
      <c r="I7" s="602">
        <v>1</v>
      </c>
      <c r="J7" s="817"/>
      <c r="V7" s="570">
        <v>15</v>
      </c>
    </row>
    <row s="4521" customFormat="1" customHeight="1" ht="1.05">
      <c r="A8" s="824"/>
      <c r="C8" s="241"/>
      <c r="D8" s="574"/>
      <c r="E8" s="574"/>
      <c r="F8" s="574"/>
      <c r="G8" s="602"/>
      <c r="H8" s="817"/>
      <c r="I8" s="602" t="s">
        <v>116</v>
      </c>
      <c r="J8" s="817"/>
      <c r="K8" s="482"/>
      <c r="U8" s="740"/>
      <c r="V8" s="823">
        <v>1</v>
      </c>
    </row>
    <row customHeight="1" ht="15.75">
      <c r="C9" s="241"/>
      <c r="D9" s="776"/>
      <c r="E9" s="2432" t="s">
        <v>104</v>
      </c>
      <c r="F9" s="2433"/>
      <c r="G9" s="2460" t="str">
        <f>IF(G8="","",INDEX(DIFFERENTIATION_UNMERGE_VD,MATCH(G8,DIFFERENTIATION_ID_DIFF,0)))</f>
        <v/>
      </c>
      <c r="H9" s="2461"/>
      <c r="I9" s="2460" t="str">
        <f>IF(I8="","",INDEX(DIFFERENTIATION_UNMERGE_VD,MATCH(I8,DIFFERENTIATION_ID_DIFF,0)))</f>
        <v>Холодное водоснабжение. Питьевая вода</v>
      </c>
      <c r="J9" s="2461"/>
      <c r="K9" s="2240" t="s">
        <v>299</v>
      </c>
      <c r="V9" s="570">
        <v>15</v>
      </c>
    </row>
    <row s="4521" customFormat="1" customHeight="1" ht="15.75">
      <c r="A10" s="824"/>
      <c r="C10" s="241"/>
      <c r="D10" s="776"/>
      <c r="E10" s="2432" t="s">
        <v>562</v>
      </c>
      <c r="F10" s="2433"/>
      <c r="G10" s="2460" t="str">
        <f>IF(G8="","",INDEX(DIFFERENTIATION_UNMERGE_AREA,MATCH(G8,DIFFERENTIATION_ID_DIFF,0)))</f>
        <v/>
      </c>
      <c r="H10" s="2461"/>
      <c r="I10" s="2460" t="str">
        <f>IF(I8="","",INDEX(DIFFERENTIATION_UNMERGE_AREA,MATCH(I8,DIFFERENTIATION_ID_DIFF,0)))</f>
        <v>без дифференциации</v>
      </c>
      <c r="J10" s="2461"/>
      <c r="K10" s="2264"/>
      <c r="U10" s="740"/>
      <c r="V10" s="823">
        <v>15</v>
      </c>
    </row>
    <row s="4521" customFormat="1" customHeight="1" ht="15.75">
      <c r="A11" s="824"/>
      <c r="C11" s="241"/>
      <c r="D11" s="776"/>
      <c r="E11" s="2432" t="s">
        <v>563</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21" customFormat="1" customHeight="1" ht="15.75">
      <c r="A12" s="824"/>
      <c r="C12" s="241"/>
      <c r="D12" s="2434" t="s">
        <v>298</v>
      </c>
      <c r="E12" s="2435"/>
      <c r="F12" s="2435"/>
      <c r="G12" s="952"/>
      <c r="H12" s="952"/>
      <c r="I12" s="952"/>
      <c r="J12" s="952"/>
      <c r="K12" s="2264"/>
      <c r="U12" s="740"/>
      <c r="V12" s="823">
        <v>15</v>
      </c>
    </row>
    <row customHeight="1" ht="35.699999999999996">
      <c r="C13" s="241"/>
      <c r="D13" s="870" t="s">
        <v>87</v>
      </c>
      <c r="E13" s="872" t="s">
        <v>300</v>
      </c>
      <c r="F13" s="872" t="s">
        <v>564</v>
      </c>
      <c r="G13" s="873" t="s">
        <v>301</v>
      </c>
      <c r="H13" s="872" t="s">
        <v>388</v>
      </c>
      <c r="I13" s="873" t="s">
        <v>301</v>
      </c>
      <c r="J13" s="872" t="s">
        <v>388</v>
      </c>
      <c r="K13" s="2297"/>
      <c r="V13" s="570">
        <v>34</v>
      </c>
    </row>
    <row customHeight="1" ht="15" hidden="1">
      <c r="C14" s="241"/>
      <c r="D14" s="658" t="s">
        <v>108</v>
      </c>
      <c r="E14" s="658" t="s">
        <v>109</v>
      </c>
      <c r="F14" s="658" t="s">
        <v>89</v>
      </c>
      <c r="G14" s="724" t="str">
        <f>G1&amp;".1"</f>
        <v>4.1</v>
      </c>
      <c r="H14" s="724"/>
      <c r="I14" s="724" t="str">
        <f>I1&amp;".1"</f>
        <v>4.1</v>
      </c>
      <c r="J14" s="724"/>
      <c r="K14" s="354"/>
      <c r="V14" s="570">
        <v>0</v>
      </c>
    </row>
    <row customHeight="1" ht="22.5" hidden="1">
      <c r="A15" s="570"/>
      <c r="C15" s="591"/>
      <c r="D15" s="586">
        <v>1</v>
      </c>
      <c r="E15" s="742" t="s">
        <v>807</v>
      </c>
      <c r="F15" s="586" t="s">
        <v>808</v>
      </c>
      <c r="G15" s="743"/>
      <c r="H15" s="743"/>
      <c r="I15" s="743"/>
      <c r="J15" s="743"/>
      <c r="K15" s="354" t="s">
        <v>809</v>
      </c>
      <c r="V15" s="570">
        <v>0</v>
      </c>
    </row>
    <row customHeight="1" ht="22.5" hidden="1">
      <c r="A16" s="570"/>
      <c r="C16" s="591"/>
      <c r="D16" s="586">
        <v>2</v>
      </c>
      <c r="E16" s="344" t="s">
        <v>810</v>
      </c>
      <c r="F16" s="586" t="s">
        <v>811</v>
      </c>
      <c r="G16" s="743"/>
      <c r="H16" s="743"/>
      <c r="I16" s="743"/>
      <c r="J16" s="743"/>
      <c r="K16" s="354" t="s">
        <v>812</v>
      </c>
      <c r="V16" s="570">
        <v>0</v>
      </c>
    </row>
    <row customHeight="1" ht="123.75" hidden="1">
      <c r="A17" s="570"/>
      <c r="C17" s="591"/>
      <c r="D17" s="586">
        <v>3</v>
      </c>
      <c r="E17" s="344" t="s">
        <v>1155</v>
      </c>
      <c r="F17" s="586" t="s">
        <v>304</v>
      </c>
      <c r="G17" s="743"/>
      <c r="H17" s="743"/>
      <c r="I17" s="743"/>
      <c r="J17" s="743"/>
      <c r="K17" s="354" t="s">
        <v>1156</v>
      </c>
      <c r="V17" s="570">
        <v>0</v>
      </c>
    </row>
    <row customHeight="1" ht="48.29999999999999">
      <c r="A18" s="570"/>
      <c r="C18" s="591"/>
      <c r="D18" s="586">
        <v>3</v>
      </c>
      <c r="E18" s="344" t="s">
        <v>813</v>
      </c>
      <c r="F18" s="586" t="s">
        <v>304</v>
      </c>
      <c r="G18" s="874" t="s">
        <v>304</v>
      </c>
      <c r="H18" s="875" t="s">
        <v>304</v>
      </c>
      <c r="I18" s="586" t="s">
        <v>304</v>
      </c>
      <c r="J18" s="643" t="s">
        <v>304</v>
      </c>
      <c r="K18" s="354" t="s">
        <v>1157</v>
      </c>
      <c r="V18" s="570">
        <v>46</v>
      </c>
    </row>
    <row customHeight="1" ht="35.699999999999996">
      <c r="A19" s="570"/>
      <c r="C19" s="591"/>
      <c r="D19" s="604" t="s">
        <v>322</v>
      </c>
      <c r="E19" s="624" t="s">
        <v>815</v>
      </c>
      <c r="F19" s="586" t="s">
        <v>816</v>
      </c>
      <c r="G19" s="882"/>
      <c r="H19" s="171"/>
      <c r="I19" s="882"/>
      <c r="J19" s="883"/>
      <c r="K19" s="744"/>
      <c r="V19" s="570">
        <v>34</v>
      </c>
    </row>
    <row customHeight="1" ht="35.699999999999996">
      <c r="A20" s="570"/>
      <c r="C20" s="591"/>
      <c r="D20" s="1955" t="s">
        <v>330</v>
      </c>
      <c r="E20" s="624" t="s">
        <v>817</v>
      </c>
      <c r="F20" s="586" t="s">
        <v>818</v>
      </c>
      <c r="G20" s="882"/>
      <c r="H20" s="171"/>
      <c r="I20" s="882"/>
      <c r="J20" s="171"/>
      <c r="K20" s="744"/>
      <c r="V20" s="570">
        <v>34</v>
      </c>
    </row>
    <row customHeight="1" ht="48.29999999999999">
      <c r="A21" s="570"/>
      <c r="C21" s="591"/>
      <c r="D21" s="1955" t="s">
        <v>332</v>
      </c>
      <c r="E21" s="624" t="s">
        <v>819</v>
      </c>
      <c r="F21" s="586" t="s">
        <v>569</v>
      </c>
      <c r="G21" s="745"/>
      <c r="H21" s="171"/>
      <c r="I21" s="745"/>
      <c r="J21" s="171"/>
      <c r="K21" s="744"/>
      <c r="V21" s="570">
        <v>46</v>
      </c>
    </row>
    <row customHeight="1" ht="67.5" hidden="1">
      <c r="A22" s="570"/>
      <c r="C22" s="591"/>
      <c r="D22" s="586">
        <v>5</v>
      </c>
      <c r="E22" s="344" t="s">
        <v>1158</v>
      </c>
      <c r="F22" s="586" t="s">
        <v>556</v>
      </c>
      <c r="G22" s="746"/>
      <c r="H22" s="747"/>
      <c r="I22" s="746"/>
      <c r="J22" s="747"/>
      <c r="K22" s="354" t="s">
        <v>1159</v>
      </c>
      <c r="V22" s="570">
        <v>0</v>
      </c>
    </row>
    <row customHeight="1" ht="33.75" hidden="1">
      <c r="C23" s="516"/>
      <c r="D23" s="586">
        <v>6</v>
      </c>
      <c r="E23" s="344" t="s">
        <v>1160</v>
      </c>
      <c r="F23" s="586" t="s">
        <v>1161</v>
      </c>
      <c r="G23" s="746"/>
      <c r="H23" s="746"/>
      <c r="I23" s="746"/>
      <c r="J23" s="746"/>
      <c r="K23" s="354" t="s">
        <v>1162</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81</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6CD774-4478-6B5B-AA09-884CCB90D6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6" width="32.57421875" customWidth="1"/>
    <col min="2" max="2" style="5241" width="11.00390625" customWidth="1"/>
    <col min="3" max="3" style="5241" width="9.140625"/>
    <col min="4" max="4" style="5241" width="26.57421875" customWidth="1"/>
    <col min="5" max="5" style="4983" width="36.8515625" customWidth="1"/>
    <col min="6" max="6" style="4983" width="23.57421875" customWidth="1"/>
    <col min="7" max="7" style="4983" width="31.421875" customWidth="1"/>
    <col min="8" max="8" style="4983" width="40.8515625" customWidth="1"/>
    <col min="9" max="9" style="4983" width="14.57421875" customWidth="1"/>
    <col min="10" max="10" style="4983" width="26.8515625" customWidth="1"/>
    <col min="11" max="11" style="4983" width="50.00390625" customWidth="1"/>
    <col min="12" max="12" style="4983" width="52.421875" customWidth="1"/>
    <col min="13" max="13" style="4983" width="10.7109375" customWidth="1"/>
    <col min="14" max="14" style="4983" width="55.140625" customWidth="1"/>
    <col min="15" max="15" style="4983" width="31.8515625" customWidth="1"/>
    <col min="16" max="16" style="4983" width="23.8515625" customWidth="1"/>
    <col min="17" max="17" style="4983" width="46.57421875" customWidth="1"/>
    <col min="18" max="18" style="4983" width="24.00390625" customWidth="1"/>
    <col min="19" max="19" style="4983" width="20.57421875" customWidth="1"/>
    <col min="20" max="20" style="4983" width="22.00390625" customWidth="1"/>
    <col min="21" max="22" style="4983" width="26.421875" customWidth="1"/>
    <col min="23" max="23" style="4983" width="8.28125" hidden="1" customWidth="1"/>
    <col min="24" max="24" style="4983" width="59.7109375" customWidth="1"/>
    <col min="25" max="25" style="4983" width="49.140625" customWidth="1"/>
    <col min="26" max="26" style="4983" width="11.140625" customWidth="1"/>
    <col min="27" max="30" style="4983" width="29.00390625" customWidth="1"/>
    <col min="31" max="31" style="4983" width="9.140625"/>
    <col min="32" max="32" style="4983" width="34.7109375" customWidth="1"/>
    <col min="33" max="33" style="4983" width="9.140625"/>
    <col min="34" max="35" style="4983" width="34.421875" customWidth="1"/>
    <col min="36" max="36" style="4983" width="9.140625"/>
    <col min="37" max="37" style="4983" width="24.57421875" customWidth="1"/>
    <col min="38" max="38" style="4983" width="9.140625"/>
    <col min="39" max="39" style="4983" width="26.140625" customWidth="1"/>
    <col min="40" max="40" style="4983" width="1.7109375" customWidth="1"/>
    <col min="41" max="41" style="4983" width="9.140625"/>
    <col min="42" max="43" style="4983" width="47.8515625" customWidth="1"/>
    <col min="44" max="44" style="4983" width="1.7109375" customWidth="1"/>
    <col min="45" max="45" style="4983" width="21.421875" customWidth="1"/>
    <col min="46" max="46" style="4983" width="1.7109375" customWidth="1"/>
    <col min="47" max="47" style="4983" width="31.28125" customWidth="1"/>
    <col min="48" max="48" style="4983" width="1.7109375" customWidth="1"/>
    <col min="49" max="50" style="4983" width="9.140625"/>
    <col min="51" max="51" style="4983" width="3.7109375" customWidth="1"/>
    <col min="52" max="52" style="4983" width="60.8515625" customWidth="1"/>
    <col min="53" max="53" style="4983" width="49.28125" customWidth="1"/>
    <col min="54" max="54" style="4983" width="35.140625" customWidth="1"/>
    <col min="55" max="55" style="4983" width="9.140625"/>
    <col min="56" max="56" style="4983" width="1.7109375" customWidth="1"/>
    <col min="57" max="57" style="4663" width="12.57421875" customWidth="1"/>
    <col min="58" max="58" style="4663" width="14.28125" customWidth="1"/>
    <col min="59" max="59" style="4983" width="30.7109375" customWidth="1"/>
    <col min="60" max="60" style="4664" width="40.7109375" customWidth="1"/>
    <col min="61" max="61" style="4664" width="15.00390625" customWidth="1"/>
    <col min="62" max="62" style="4664" width="40.7109375" customWidth="1"/>
    <col min="63" max="63" style="4664" width="2.7109375" customWidth="1"/>
    <col min="64" max="64" style="4664" width="44.7109375" customWidth="1"/>
    <col min="65" max="65" style="4664" width="2.7109375" customWidth="1"/>
    <col min="66" max="66" style="4664" width="40.7109375" customWidth="1"/>
    <col min="67" max="68" style="4983" width="9.140625"/>
    <col min="69" max="69" style="4983" width="18.140625" customWidth="1"/>
    <col min="70" max="70" style="4983" width="57.8515625" customWidth="1"/>
    <col min="71" max="71" style="4983" width="1.7109375" customWidth="1"/>
    <col min="72" max="72" style="4983" width="22.57421875" customWidth="1"/>
    <col min="73" max="73" style="4983" width="57.8515625" customWidth="1"/>
    <col min="74" max="74" style="4983" width="1.7109375" customWidth="1"/>
    <col min="75" max="75" style="4983" width="22.57421875" customWidth="1"/>
    <col min="76" max="76" style="4983" width="57.8515625" customWidth="1"/>
    <col min="77" max="77" style="4983" width="1.7109375" customWidth="1"/>
    <col min="78" max="78" style="4983" width="22.57421875" customWidth="1"/>
    <col min="79" max="79" style="4983" width="57.8515625" customWidth="1"/>
    <col min="80" max="81" style="4983" width="9.140625"/>
    <col min="82" max="82" style="4983" width="49.57421875" customWidth="1"/>
  </cols>
  <sheetData>
    <row s="4567" customFormat="1" customHeight="1" ht="11.25">
      <c r="A1" s="1132" t="s">
        <v>1163</v>
      </c>
      <c r="B1" s="1132" t="s">
        <v>1164</v>
      </c>
      <c r="C1" s="1132" t="s">
        <v>1165</v>
      </c>
      <c r="D1" s="1132" t="s">
        <v>1166</v>
      </c>
      <c r="E1" s="1132" t="s">
        <v>1167</v>
      </c>
      <c r="F1" s="1132" t="s">
        <v>1168</v>
      </c>
      <c r="G1" s="1132" t="s">
        <v>1169</v>
      </c>
      <c r="H1" s="1132" t="s">
        <v>1170</v>
      </c>
      <c r="I1" s="1132" t="s">
        <v>1171</v>
      </c>
      <c r="J1" s="1132" t="s">
        <v>1172</v>
      </c>
      <c r="K1" s="1132" t="s">
        <v>1173</v>
      </c>
      <c r="L1" s="1132" t="s">
        <v>1174</v>
      </c>
      <c r="M1" s="1132"/>
      <c r="N1" s="1132" t="s">
        <v>1175</v>
      </c>
      <c r="O1" s="1132" t="s">
        <v>1176</v>
      </c>
      <c r="P1" s="1132" t="s">
        <v>1177</v>
      </c>
      <c r="Q1" s="1132" t="s">
        <v>1178</v>
      </c>
      <c r="R1" s="1132" t="s">
        <v>1179</v>
      </c>
      <c r="S1" s="1132" t="s">
        <v>1180</v>
      </c>
      <c r="T1" s="1132" t="s">
        <v>1181</v>
      </c>
      <c r="U1" s="1132" t="s">
        <v>1182</v>
      </c>
      <c r="V1" s="1132"/>
      <c r="W1" s="862" t="s">
        <v>1183</v>
      </c>
      <c r="X1" s="1132" t="s">
        <v>1184</v>
      </c>
      <c r="Y1" s="1132" t="s">
        <v>1185</v>
      </c>
      <c r="Z1" s="1132"/>
      <c r="AA1" s="1132" t="s">
        <v>1186</v>
      </c>
      <c r="AB1" s="1132"/>
      <c r="AC1" s="1132" t="s">
        <v>1187</v>
      </c>
      <c r="AD1" s="1132"/>
      <c r="AF1" s="1132" t="s">
        <v>1188</v>
      </c>
      <c r="AH1" s="1132" t="s">
        <v>1189</v>
      </c>
      <c r="AI1" s="1132" t="s">
        <v>1190</v>
      </c>
      <c r="AK1" s="1132" t="s">
        <v>1191</v>
      </c>
      <c r="AM1" s="1132" t="s">
        <v>1192</v>
      </c>
      <c r="AP1" s="1132" t="s">
        <v>1193</v>
      </c>
      <c r="AQ1" s="1132" t="s">
        <v>1194</v>
      </c>
      <c r="AS1" s="1132" t="s">
        <v>1195</v>
      </c>
      <c r="AU1" s="1132" t="s">
        <v>1196</v>
      </c>
      <c r="AW1" s="1132" t="s">
        <v>1197</v>
      </c>
      <c r="AX1" s="1132" t="s">
        <v>1198</v>
      </c>
      <c r="AZ1" s="1217" t="s">
        <v>1199</v>
      </c>
      <c r="BB1" s="1132" t="s">
        <v>1200</v>
      </c>
      <c r="BC1" s="1132"/>
      <c r="BE1" s="1132" t="s">
        <v>1201</v>
      </c>
      <c r="BF1" s="1132" t="s">
        <v>1202</v>
      </c>
      <c r="BH1" s="1134" t="s">
        <v>806</v>
      </c>
      <c r="BI1" s="1135"/>
      <c r="BJ1" s="1136" t="s">
        <v>1203</v>
      </c>
      <c r="BK1" s="1135"/>
      <c r="BL1" s="1137" t="s">
        <v>905</v>
      </c>
      <c r="BM1" s="1135"/>
      <c r="BN1" s="1138" t="s">
        <v>1204</v>
      </c>
      <c r="BS1" s="1492"/>
    </row>
    <row customHeight="1" ht="11.25">
      <c r="A2" s="1139" t="s">
        <v>1205</v>
      </c>
      <c r="B2" s="1140">
        <v>2000</v>
      </c>
      <c r="C2" s="1140">
        <v>2022</v>
      </c>
      <c r="D2" s="1140" t="s">
        <v>65</v>
      </c>
      <c r="E2" s="1141" t="s">
        <v>1206</v>
      </c>
      <c r="F2" s="1141" t="s">
        <v>1207</v>
      </c>
      <c r="G2" s="1141" t="s">
        <v>1208</v>
      </c>
      <c r="H2" s="1142" t="s">
        <v>54</v>
      </c>
      <c r="I2" s="1141" t="s">
        <v>108</v>
      </c>
      <c r="J2" s="1141" t="s">
        <v>1209</v>
      </c>
      <c r="K2" s="1143" t="s">
        <v>1210</v>
      </c>
      <c r="L2" s="1144"/>
      <c r="M2" s="1143">
        <v>1</v>
      </c>
      <c r="N2" s="1227" t="s">
        <v>1211</v>
      </c>
      <c r="O2" s="1142" t="s">
        <v>1212</v>
      </c>
      <c r="P2" s="1145" t="s">
        <v>38</v>
      </c>
      <c r="Q2" s="1146" t="s">
        <v>1213</v>
      </c>
      <c r="R2" s="208" t="s">
        <v>1214</v>
      </c>
      <c r="S2" s="208" t="s">
        <v>1215</v>
      </c>
      <c r="T2" s="1147" t="s">
        <v>1216</v>
      </c>
      <c r="U2" s="1144" t="s">
        <v>1217</v>
      </c>
      <c r="V2" s="1148">
        <v>1</v>
      </c>
      <c r="W2" s="1149"/>
      <c r="X2" s="1149" t="s">
        <v>1218</v>
      </c>
      <c r="Y2" s="1140" t="s">
        <v>1219</v>
      </c>
      <c r="Z2" s="1150"/>
      <c r="AA2" s="1140" t="s">
        <v>1220</v>
      </c>
      <c r="AB2" s="1151" t="s">
        <v>1220</v>
      </c>
      <c r="AC2" s="1140" t="s">
        <v>1221</v>
      </c>
      <c r="AD2" s="1151" t="s">
        <v>1221</v>
      </c>
      <c r="AF2" s="1142" t="s">
        <v>1217</v>
      </c>
      <c r="AH2" s="1141" t="s">
        <v>1222</v>
      </c>
      <c r="AI2" s="1141" t="s">
        <v>1222</v>
      </c>
      <c r="AK2" s="1141" t="s">
        <v>1223</v>
      </c>
      <c r="AM2" s="1141" t="s">
        <v>1224</v>
      </c>
      <c r="AP2" s="1152" t="s">
        <v>1218</v>
      </c>
      <c r="AQ2" s="1153" t="s">
        <v>1218</v>
      </c>
      <c r="AS2" s="1140" t="s">
        <v>1225</v>
      </c>
      <c r="AU2" s="1185" t="s">
        <v>1226</v>
      </c>
      <c r="AW2" s="1185" t="s">
        <v>1227</v>
      </c>
      <c r="AX2" s="1185" t="s">
        <v>1227</v>
      </c>
      <c r="AZ2" s="1185" t="s">
        <v>1228</v>
      </c>
      <c r="BB2" s="1185" t="s">
        <v>1229</v>
      </c>
      <c r="BC2" s="1185" t="s">
        <v>1230</v>
      </c>
      <c r="BE2" s="1185">
        <v>2000</v>
      </c>
      <c r="BF2" s="1185" t="s">
        <v>1231</v>
      </c>
    </row>
    <row customHeight="1" ht="11.25">
      <c r="A3" s="1139" t="s">
        <v>1232</v>
      </c>
      <c r="B3" s="1140">
        <v>2001</v>
      </c>
      <c r="C3" s="1140">
        <v>2023</v>
      </c>
      <c r="D3" s="1140" t="s">
        <v>19</v>
      </c>
      <c r="E3" s="1141" t="s">
        <v>1233</v>
      </c>
      <c r="F3" s="1141" t="s">
        <v>35</v>
      </c>
      <c r="G3" s="1141" t="s">
        <v>1234</v>
      </c>
      <c r="H3" s="1142" t="s">
        <v>1235</v>
      </c>
      <c r="I3" s="1141" t="s">
        <v>109</v>
      </c>
      <c r="J3" s="1141" t="s">
        <v>554</v>
      </c>
      <c r="K3" s="1143" t="s">
        <v>1236</v>
      </c>
      <c r="L3" s="1144">
        <f>_xlfn.IFERROR(MATCH(K3,OFFER_METHOD,0),0)</f>
        <v>0</v>
      </c>
      <c r="M3" s="1143">
        <v>2</v>
      </c>
      <c r="N3" s="1227" t="s">
        <v>1237</v>
      </c>
      <c r="O3" s="1142" t="s">
        <v>1238</v>
      </c>
      <c r="P3" s="1145" t="s">
        <v>1239</v>
      </c>
      <c r="Q3" s="1146" t="s">
        <v>1240</v>
      </c>
      <c r="R3" s="208" t="s">
        <v>1241</v>
      </c>
      <c r="S3" s="208" t="s">
        <v>1242</v>
      </c>
      <c r="T3" s="1147" t="s">
        <v>1243</v>
      </c>
      <c r="U3" s="1144" t="s">
        <v>1244</v>
      </c>
      <c r="V3" s="1148">
        <v>2</v>
      </c>
      <c r="W3" s="1149"/>
      <c r="X3" s="1149" t="s">
        <v>1245</v>
      </c>
      <c r="Y3" s="1140" t="s">
        <v>1219</v>
      </c>
      <c r="Z3" s="1150"/>
      <c r="AA3" s="1140" t="s">
        <v>1246</v>
      </c>
      <c r="AB3" s="1151" t="s">
        <v>1246</v>
      </c>
      <c r="AC3" s="1140" t="s">
        <v>1247</v>
      </c>
      <c r="AD3" s="1151" t="s">
        <v>1247</v>
      </c>
      <c r="AF3" s="1142" t="s">
        <v>1244</v>
      </c>
      <c r="AH3" s="1141" t="s">
        <v>1248</v>
      </c>
      <c r="AI3" s="1141" t="s">
        <v>1249</v>
      </c>
      <c r="AK3" s="1141" t="s">
        <v>1250</v>
      </c>
      <c r="AM3" s="1141" t="s">
        <v>1251</v>
      </c>
      <c r="AP3" s="1152" t="s">
        <v>1252</v>
      </c>
      <c r="AQ3" s="1153" t="s">
        <v>1252</v>
      </c>
      <c r="AS3" s="1140" t="s">
        <v>1253</v>
      </c>
      <c r="AU3" s="1185" t="s">
        <v>1254</v>
      </c>
      <c r="AW3" s="1185" t="s">
        <v>1255</v>
      </c>
      <c r="AX3" s="1185" t="s">
        <v>1255</v>
      </c>
      <c r="AZ3" s="1185" t="s">
        <v>1256</v>
      </c>
      <c r="BB3" s="1185" t="s">
        <v>1257</v>
      </c>
      <c r="BC3" s="1185" t="s">
        <v>1230</v>
      </c>
      <c r="BE3" s="1185">
        <v>2001</v>
      </c>
      <c r="BF3" s="1185" t="s">
        <v>1258</v>
      </c>
      <c r="BH3" s="1132" t="s">
        <v>1259</v>
      </c>
      <c r="BJ3" s="1132" t="s">
        <v>1260</v>
      </c>
      <c r="BL3" s="1132" t="s">
        <v>1261</v>
      </c>
      <c r="BN3" s="1132" t="s">
        <v>1262</v>
      </c>
      <c r="BR3" s="1132" t="s">
        <v>1263</v>
      </c>
      <c r="BS3" s="1493"/>
      <c r="BT3" s="1135"/>
      <c r="BU3" s="1132" t="s">
        <v>1264</v>
      </c>
      <c r="BV3" s="1135"/>
      <c r="BW3" s="1755"/>
      <c r="BX3" s="1757" t="s">
        <v>1265</v>
      </c>
      <c r="CA3" s="1132" t="s">
        <v>1266</v>
      </c>
    </row>
    <row customHeight="1" ht="11.25">
      <c r="A4" s="1139" t="s">
        <v>1267</v>
      </c>
      <c r="B4" s="1140">
        <v>2002</v>
      </c>
      <c r="C4" s="1140">
        <v>2024</v>
      </c>
      <c r="E4" s="1141" t="s">
        <v>1268</v>
      </c>
      <c r="F4" s="1141" t="s">
        <v>1269</v>
      </c>
      <c r="H4" s="1142" t="s">
        <v>1270</v>
      </c>
      <c r="I4" s="1141" t="s">
        <v>89</v>
      </c>
      <c r="J4" s="1141" t="s">
        <v>1271</v>
      </c>
      <c r="K4" s="1143" t="s">
        <v>1272</v>
      </c>
      <c r="L4" s="1144">
        <f>_xlfn.IFERROR(MATCH(K4,OFFER_METHOD,0),0)</f>
        <v>0</v>
      </c>
      <c r="M4" s="1143">
        <v>3</v>
      </c>
      <c r="N4" s="1227" t="s">
        <v>1273</v>
      </c>
      <c r="O4" s="1141" t="s">
        <v>1274</v>
      </c>
      <c r="Q4" s="1146" t="s">
        <v>1275</v>
      </c>
      <c r="R4" s="208" t="s">
        <v>1276</v>
      </c>
      <c r="S4" s="208" t="s">
        <v>1277</v>
      </c>
      <c r="T4" s="1147" t="s">
        <v>1278</v>
      </c>
      <c r="U4" s="1144" t="s">
        <v>1279</v>
      </c>
      <c r="V4" s="1148">
        <v>3</v>
      </c>
      <c r="W4" s="1149"/>
      <c r="X4" s="1149" t="s">
        <v>1280</v>
      </c>
      <c r="Y4" s="1140" t="s">
        <v>1219</v>
      </c>
      <c r="Z4" s="1156"/>
      <c r="AC4" s="1140" t="s">
        <v>1281</v>
      </c>
      <c r="AD4" s="1151" t="s">
        <v>1281</v>
      </c>
      <c r="AF4" s="1142" t="s">
        <v>1279</v>
      </c>
      <c r="AH4" s="1142" t="s">
        <v>1282</v>
      </c>
      <c r="AK4" s="1141" t="s">
        <v>1283</v>
      </c>
      <c r="AM4" s="1141" t="s">
        <v>1284</v>
      </c>
      <c r="AP4" s="1152" t="s">
        <v>1245</v>
      </c>
      <c r="AQ4" s="1153" t="s">
        <v>1245</v>
      </c>
      <c r="AS4" s="1140" t="s">
        <v>1285</v>
      </c>
      <c r="AU4" s="1185" t="s">
        <v>1286</v>
      </c>
      <c r="AW4" s="1185" t="s">
        <v>1287</v>
      </c>
      <c r="AX4" s="1185" t="s">
        <v>1287</v>
      </c>
      <c r="AZ4" s="1185" t="s">
        <v>1288</v>
      </c>
      <c r="BB4" s="1185" t="s">
        <v>1289</v>
      </c>
      <c r="BC4" s="1185" t="s">
        <v>1290</v>
      </c>
      <c r="BE4" s="1185">
        <v>2002</v>
      </c>
      <c r="BF4" s="1185" t="s">
        <v>1291</v>
      </c>
      <c r="BH4" s="1133" t="s">
        <v>1292</v>
      </c>
      <c r="BJ4" s="1133" t="s">
        <v>1292</v>
      </c>
      <c r="BL4" s="1133" t="s">
        <v>1292</v>
      </c>
      <c r="BN4" s="1133" t="s">
        <v>1292</v>
      </c>
      <c r="BQ4" s="1497" t="s">
        <v>1293</v>
      </c>
      <c r="BR4" s="1224" t="s">
        <v>1294</v>
      </c>
      <c r="BS4" s="339"/>
      <c r="BT4" s="1497" t="s">
        <v>1295</v>
      </c>
      <c r="BU4" s="1224" t="s">
        <v>1296</v>
      </c>
      <c r="BV4" s="1135"/>
      <c r="BW4" s="1762" t="s">
        <v>1297</v>
      </c>
      <c r="BX4" s="1756" t="s">
        <v>1298</v>
      </c>
      <c r="BZ4" s="1497" t="s">
        <v>1299</v>
      </c>
      <c r="CA4" s="1224" t="s">
        <v>1300</v>
      </c>
    </row>
    <row customHeight="1" ht="11.25">
      <c r="A5" s="1139" t="s">
        <v>1301</v>
      </c>
      <c r="B5" s="1140">
        <v>2003</v>
      </c>
      <c r="C5" s="1140">
        <v>2025</v>
      </c>
      <c r="E5" s="1141" t="s">
        <v>1302</v>
      </c>
      <c r="F5" s="1141" t="s">
        <v>1303</v>
      </c>
      <c r="H5" s="1142" t="s">
        <v>1304</v>
      </c>
      <c r="I5" s="1141" t="s">
        <v>90</v>
      </c>
      <c r="K5" s="1143" t="s">
        <v>1305</v>
      </c>
      <c r="L5" s="1144">
        <f>_xlfn.IFERROR(MATCH(K5,OFFER_METHOD,0),0)</f>
        <v>0</v>
      </c>
      <c r="M5" s="1143">
        <v>4</v>
      </c>
      <c r="N5" s="1157" t="s">
        <v>1306</v>
      </c>
      <c r="O5" s="1141" t="s">
        <v>1307</v>
      </c>
      <c r="Q5" s="1146" t="s">
        <v>1308</v>
      </c>
      <c r="R5" s="208" t="s">
        <v>1309</v>
      </c>
      <c r="T5" s="1142" t="s">
        <v>1310</v>
      </c>
      <c r="U5" s="1144" t="s">
        <v>1311</v>
      </c>
      <c r="V5" s="1148">
        <v>4</v>
      </c>
      <c r="W5" s="1149"/>
      <c r="X5" s="1149" t="s">
        <v>166</v>
      </c>
      <c r="Y5" s="1140" t="s">
        <v>1312</v>
      </c>
      <c r="Z5" s="1156">
        <v>1</v>
      </c>
      <c r="AF5" s="1142" t="s">
        <v>1313</v>
      </c>
      <c r="AH5" s="1141" t="s">
        <v>1314</v>
      </c>
      <c r="AK5" s="1141" t="s">
        <v>1315</v>
      </c>
      <c r="AM5" s="1141" t="s">
        <v>1316</v>
      </c>
      <c r="AP5" s="1152" t="s">
        <v>166</v>
      </c>
      <c r="AQ5" s="1153" t="s">
        <v>166</v>
      </c>
      <c r="AU5" s="1185" t="s">
        <v>1317</v>
      </c>
      <c r="AW5" s="1185" t="s">
        <v>1318</v>
      </c>
      <c r="AX5" s="1185" t="s">
        <v>1318</v>
      </c>
      <c r="AZ5" s="1185" t="s">
        <v>1319</v>
      </c>
      <c r="BB5" s="1185" t="s">
        <v>1320</v>
      </c>
      <c r="BC5" s="1185" t="s">
        <v>1321</v>
      </c>
      <c r="BE5" s="1185">
        <v>2003</v>
      </c>
      <c r="BF5" s="1185" t="s">
        <v>1322</v>
      </c>
      <c r="BH5" s="1133" t="s">
        <v>1323</v>
      </c>
      <c r="BJ5" s="1133" t="s">
        <v>1323</v>
      </c>
      <c r="BL5" s="1133" t="s">
        <v>1323</v>
      </c>
      <c r="BN5" s="1133" t="s">
        <v>1324</v>
      </c>
      <c r="BQ5" s="1346">
        <v>4213775</v>
      </c>
      <c r="BR5" s="1133" t="s">
        <v>1218</v>
      </c>
      <c r="BS5" s="1494"/>
      <c r="BT5" s="1346">
        <v>64236871</v>
      </c>
      <c r="BU5" s="1133" t="s">
        <v>227</v>
      </c>
      <c r="BV5" s="1135"/>
      <c r="BW5" s="1760">
        <v>4213767</v>
      </c>
      <c r="BX5" s="1758" t="s">
        <v>1325</v>
      </c>
      <c r="BZ5" s="1346">
        <v>64237509</v>
      </c>
      <c r="CA5" s="1360" t="s">
        <v>1326</v>
      </c>
    </row>
    <row customHeight="1" ht="11.25">
      <c r="A6" s="1139" t="s">
        <v>1327</v>
      </c>
      <c r="B6" s="1140">
        <v>2004</v>
      </c>
      <c r="C6" s="1140">
        <v>2026</v>
      </c>
      <c r="E6" s="1141" t="s">
        <v>1328</v>
      </c>
      <c r="F6" s="1158"/>
      <c r="H6" s="1142" t="s">
        <v>1329</v>
      </c>
      <c r="I6" s="1141" t="s">
        <v>110</v>
      </c>
      <c r="J6" s="1132" t="s">
        <v>1330</v>
      </c>
      <c r="L6" s="1144">
        <f>SUM(kind_of_control_method_filter)</f>
        <v>0</v>
      </c>
      <c r="N6" s="1157" t="s">
        <v>1331</v>
      </c>
      <c r="O6" s="1141" t="s">
        <v>1332</v>
      </c>
      <c r="R6" s="208" t="s">
        <v>1213</v>
      </c>
      <c r="T6" s="1142" t="s">
        <v>1333</v>
      </c>
      <c r="U6" s="1144" t="s">
        <v>1313</v>
      </c>
      <c r="V6" s="1148">
        <v>5</v>
      </c>
      <c r="W6" s="1149"/>
      <c r="X6" s="1140" t="s">
        <v>172</v>
      </c>
      <c r="Y6" s="1140" t="s">
        <v>1334</v>
      </c>
      <c r="Z6" s="1156"/>
      <c r="AA6" s="1159"/>
      <c r="AH6" s="1141" t="s">
        <v>1335</v>
      </c>
      <c r="AK6" s="1141" t="s">
        <v>1336</v>
      </c>
      <c r="AM6" s="1141" t="s">
        <v>1337</v>
      </c>
      <c r="AP6" s="1152" t="s">
        <v>172</v>
      </c>
      <c r="AQ6" s="1153" t="s">
        <v>172</v>
      </c>
      <c r="AU6" s="1185" t="s">
        <v>1338</v>
      </c>
      <c r="AW6" s="1185" t="s">
        <v>1339</v>
      </c>
      <c r="AX6" s="1185" t="s">
        <v>1339</v>
      </c>
      <c r="BB6" s="1185" t="s">
        <v>1340</v>
      </c>
      <c r="BC6" s="1185" t="s">
        <v>1321</v>
      </c>
      <c r="BE6" s="1185">
        <v>2004</v>
      </c>
      <c r="BF6" s="1185" t="s">
        <v>1341</v>
      </c>
      <c r="BH6" s="1133" t="s">
        <v>1342</v>
      </c>
      <c r="BJ6" s="1133" t="s">
        <v>1343</v>
      </c>
      <c r="BL6" s="1133" t="s">
        <v>1343</v>
      </c>
      <c r="BN6" s="1133" t="s">
        <v>1344</v>
      </c>
      <c r="BQ6" s="1346">
        <v>4213784</v>
      </c>
      <c r="BR6" s="1360" t="s">
        <v>1252</v>
      </c>
      <c r="BS6" s="1495"/>
      <c r="BT6" s="1346">
        <v>64236872</v>
      </c>
      <c r="BU6" s="1133" t="s">
        <v>232</v>
      </c>
      <c r="BV6" s="1135"/>
      <c r="BW6" s="1760">
        <v>4213768</v>
      </c>
      <c r="BX6" s="1758" t="s">
        <v>252</v>
      </c>
      <c r="BZ6" s="1346">
        <v>64237510</v>
      </c>
      <c r="CA6" s="1133" t="s">
        <v>1345</v>
      </c>
    </row>
    <row customHeight="1" ht="11.25">
      <c r="A7" s="1139" t="s">
        <v>1346</v>
      </c>
      <c r="B7" s="1140">
        <v>2005</v>
      </c>
      <c r="E7" s="1141" t="s">
        <v>1347</v>
      </c>
      <c r="F7" s="1158"/>
      <c r="H7" s="1142" t="s">
        <v>1348</v>
      </c>
      <c r="I7" s="1141" t="s">
        <v>91</v>
      </c>
      <c r="J7" s="1141" t="s">
        <v>1349</v>
      </c>
      <c r="N7" s="1161" t="s">
        <v>1350</v>
      </c>
      <c r="O7" s="1141" t="s">
        <v>1351</v>
      </c>
      <c r="U7" s="1144" t="s">
        <v>19</v>
      </c>
      <c r="V7" s="435" t="s">
        <v>91</v>
      </c>
      <c r="W7" s="1149"/>
      <c r="X7" s="1140" t="s">
        <v>178</v>
      </c>
      <c r="Y7" s="1140" t="s">
        <v>1312</v>
      </c>
      <c r="Z7" s="1156"/>
      <c r="AA7" s="1159"/>
      <c r="AH7" s="1141" t="s">
        <v>1352</v>
      </c>
      <c r="AK7" s="1141" t="s">
        <v>1353</v>
      </c>
      <c r="AM7" s="1141" t="s">
        <v>1354</v>
      </c>
      <c r="AP7" s="1152" t="s">
        <v>178</v>
      </c>
      <c r="AQ7" s="1153" t="s">
        <v>178</v>
      </c>
      <c r="AU7" s="1185" t="s">
        <v>1355</v>
      </c>
      <c r="AW7" s="1185" t="s">
        <v>1356</v>
      </c>
      <c r="AX7" s="1185" t="s">
        <v>1356</v>
      </c>
      <c r="AZ7" s="1132" t="s">
        <v>1357</v>
      </c>
      <c r="BB7" s="1185" t="s">
        <v>1358</v>
      </c>
      <c r="BC7" s="1185" t="s">
        <v>1321</v>
      </c>
      <c r="BE7" s="1185">
        <v>2005</v>
      </c>
      <c r="BF7" s="1185" t="s">
        <v>1359</v>
      </c>
      <c r="BH7" s="1133" t="s">
        <v>1360</v>
      </c>
      <c r="BJ7" s="1133" t="s">
        <v>1342</v>
      </c>
      <c r="BL7" s="1133" t="s">
        <v>1342</v>
      </c>
      <c r="BN7" s="1133" t="s">
        <v>1361</v>
      </c>
      <c r="BQ7" s="1346">
        <v>4213781</v>
      </c>
      <c r="BR7" s="1133" t="s">
        <v>1245</v>
      </c>
      <c r="BS7" s="1494"/>
      <c r="BT7" s="1346">
        <v>64236873</v>
      </c>
      <c r="BU7" s="1133" t="s">
        <v>237</v>
      </c>
      <c r="BV7" s="1135"/>
      <c r="BW7" s="1760">
        <v>4213769</v>
      </c>
      <c r="BX7" s="1758" t="s">
        <v>1362</v>
      </c>
      <c r="BZ7" s="1346">
        <v>64237511</v>
      </c>
      <c r="CA7" s="1133" t="s">
        <v>267</v>
      </c>
    </row>
    <row customHeight="1" ht="11.25">
      <c r="A8" s="1139" t="s">
        <v>1363</v>
      </c>
      <c r="B8" s="1140">
        <v>2006</v>
      </c>
      <c r="E8" s="1141" t="s">
        <v>1364</v>
      </c>
      <c r="F8" s="1158"/>
      <c r="H8" s="1142" t="s">
        <v>1365</v>
      </c>
      <c r="I8" s="1141" t="s">
        <v>92</v>
      </c>
      <c r="J8" s="1141" t="s">
        <v>1366</v>
      </c>
      <c r="N8" s="1228" t="s">
        <v>1367</v>
      </c>
      <c r="O8" s="1141" t="s">
        <v>1368</v>
      </c>
      <c r="V8" s="435" t="s">
        <v>92</v>
      </c>
      <c r="W8" s="1149"/>
      <c r="X8" s="1140" t="s">
        <v>184</v>
      </c>
      <c r="Y8" s="1140" t="s">
        <v>1312</v>
      </c>
      <c r="Z8" s="1156"/>
      <c r="AA8" s="1159"/>
      <c r="AK8" s="1141" t="s">
        <v>1369</v>
      </c>
      <c r="AP8" s="1152" t="s">
        <v>184</v>
      </c>
      <c r="AQ8" s="1153" t="s">
        <v>184</v>
      </c>
      <c r="AU8" s="1185" t="s">
        <v>1370</v>
      </c>
      <c r="AW8" s="1185" t="s">
        <v>1371</v>
      </c>
      <c r="AX8" s="1185" t="s">
        <v>1371</v>
      </c>
      <c r="AZ8" s="1185" t="s">
        <v>1372</v>
      </c>
      <c r="BB8" s="1185" t="s">
        <v>1373</v>
      </c>
      <c r="BC8" s="1185" t="s">
        <v>1321</v>
      </c>
      <c r="BE8" s="1185">
        <v>2006</v>
      </c>
      <c r="BF8" s="1185" t="s">
        <v>1374</v>
      </c>
      <c r="BH8" s="1133" t="s">
        <v>1375</v>
      </c>
      <c r="BJ8" s="1133" t="s">
        <v>1376</v>
      </c>
      <c r="BL8" s="1133" t="s">
        <v>1376</v>
      </c>
      <c r="BN8" s="1133" t="s">
        <v>1377</v>
      </c>
      <c r="BQ8" s="1346">
        <v>4213776</v>
      </c>
      <c r="BR8" s="1133" t="s">
        <v>166</v>
      </c>
      <c r="BS8" s="1494"/>
      <c r="BT8" s="1346">
        <v>64236874</v>
      </c>
      <c r="BU8" s="1360" t="s">
        <v>1378</v>
      </c>
      <c r="BV8" s="1135"/>
      <c r="BW8" s="1760">
        <v>4213770</v>
      </c>
      <c r="BX8" s="1761" t="s">
        <v>1379</v>
      </c>
      <c r="BZ8" s="1346">
        <v>64237512</v>
      </c>
      <c r="CA8" s="1133" t="s">
        <v>262</v>
      </c>
    </row>
    <row customHeight="1" ht="11.25">
      <c r="A9" s="1139" t="s">
        <v>1380</v>
      </c>
      <c r="B9" s="1140">
        <v>2007</v>
      </c>
      <c r="E9" s="1141" t="s">
        <v>1381</v>
      </c>
      <c r="F9" s="1158"/>
      <c r="G9" s="1132" t="s">
        <v>1382</v>
      </c>
      <c r="H9" s="1132" t="s">
        <v>1383</v>
      </c>
      <c r="I9" s="1141" t="s">
        <v>111</v>
      </c>
      <c r="O9" s="1141" t="s">
        <v>1384</v>
      </c>
      <c r="V9" s="435" t="s">
        <v>111</v>
      </c>
      <c r="W9" s="1149"/>
      <c r="X9" s="1140" t="s">
        <v>190</v>
      </c>
      <c r="Y9" s="1140" t="s">
        <v>1219</v>
      </c>
      <c r="Z9" s="1156">
        <v>1</v>
      </c>
      <c r="AA9" s="1159"/>
      <c r="AK9" s="1141" t="s">
        <v>1385</v>
      </c>
      <c r="AP9" s="1152" t="s">
        <v>1386</v>
      </c>
      <c r="AQ9" s="1153" t="s">
        <v>1386</v>
      </c>
      <c r="AW9" s="1185" t="s">
        <v>1387</v>
      </c>
      <c r="AX9" s="1185" t="s">
        <v>1387</v>
      </c>
      <c r="AZ9" s="1185" t="s">
        <v>1388</v>
      </c>
      <c r="BB9" s="1185" t="s">
        <v>1389</v>
      </c>
      <c r="BC9" s="1185" t="s">
        <v>1321</v>
      </c>
      <c r="BE9" s="1185">
        <v>2007</v>
      </c>
      <c r="BF9" s="1185" t="s">
        <v>1390</v>
      </c>
      <c r="BH9" s="1133" t="s">
        <v>1391</v>
      </c>
      <c r="BJ9" s="1133" t="s">
        <v>1392</v>
      </c>
      <c r="BL9" s="1133" t="s">
        <v>1392</v>
      </c>
      <c r="BN9" s="1133" t="s">
        <v>1393</v>
      </c>
      <c r="BQ9" s="1346">
        <v>4213777</v>
      </c>
      <c r="BR9" s="1133" t="s">
        <v>172</v>
      </c>
      <c r="BS9" s="1494"/>
      <c r="BT9" s="1346">
        <v>64236875</v>
      </c>
      <c r="BU9" s="1133" t="s">
        <v>242</v>
      </c>
      <c r="BV9" s="1135"/>
      <c r="BW9" s="1755"/>
      <c r="BX9" s="1755"/>
    </row>
    <row customHeight="1" ht="11.25">
      <c r="A10" s="1139" t="s">
        <v>1394</v>
      </c>
      <c r="B10" s="1140">
        <v>2008</v>
      </c>
      <c r="E10" s="1141" t="s">
        <v>1395</v>
      </c>
      <c r="F10" s="1158"/>
      <c r="G10" s="1141" t="s">
        <v>1396</v>
      </c>
      <c r="H10" s="1141" t="s">
        <v>1397</v>
      </c>
      <c r="I10" s="1141" t="s">
        <v>148</v>
      </c>
      <c r="J10" s="1132" t="s">
        <v>1398</v>
      </c>
      <c r="K10" s="1132" t="s">
        <v>1399</v>
      </c>
      <c r="O10" s="1141" t="s">
        <v>1400</v>
      </c>
      <c r="V10" s="436" t="s">
        <v>148</v>
      </c>
      <c r="W10" s="1162"/>
      <c r="X10" s="1162" t="s">
        <v>1401</v>
      </c>
      <c r="Y10" s="1163" t="s">
        <v>1402</v>
      </c>
      <c r="Z10" s="1156"/>
      <c r="AP10" s="1152" t="s">
        <v>1401</v>
      </c>
      <c r="AQ10" s="1153" t="s">
        <v>1401</v>
      </c>
      <c r="AW10" s="1185" t="s">
        <v>1403</v>
      </c>
      <c r="AX10" s="1185" t="s">
        <v>1403</v>
      </c>
      <c r="AZ10" s="1185" t="s">
        <v>1404</v>
      </c>
      <c r="BB10" s="1185" t="s">
        <v>1405</v>
      </c>
      <c r="BC10" s="1185" t="s">
        <v>1321</v>
      </c>
      <c r="BE10" s="1185">
        <v>2008</v>
      </c>
      <c r="BF10" s="1185" t="s">
        <v>1406</v>
      </c>
      <c r="BH10" s="1133" t="s">
        <v>1407</v>
      </c>
      <c r="BJ10" s="1133" t="s">
        <v>1408</v>
      </c>
      <c r="BL10" s="1133" t="s">
        <v>1408</v>
      </c>
      <c r="BN10" s="1133" t="s">
        <v>1409</v>
      </c>
      <c r="BQ10" s="1346">
        <v>4213778</v>
      </c>
      <c r="BR10" s="1133" t="s">
        <v>178</v>
      </c>
      <c r="BS10" s="1494"/>
      <c r="BT10" s="1346">
        <v>64236876</v>
      </c>
      <c r="BU10" s="1133" t="s">
        <v>222</v>
      </c>
      <c r="BV10" s="1135"/>
      <c r="BW10" s="1755"/>
      <c r="BX10" s="1755"/>
    </row>
    <row customHeight="1" ht="11.25">
      <c r="A11" s="1139" t="s">
        <v>1410</v>
      </c>
      <c r="B11" s="1140">
        <v>2009</v>
      </c>
      <c r="E11" s="1141" t="s">
        <v>1411</v>
      </c>
      <c r="F11" s="1158"/>
      <c r="G11" s="1141" t="s">
        <v>1412</v>
      </c>
      <c r="H11" s="1141" t="s">
        <v>1413</v>
      </c>
      <c r="I11" s="1141" t="s">
        <v>149</v>
      </c>
      <c r="J11" s="1142" t="s">
        <v>1414</v>
      </c>
      <c r="K11" s="1164" t="s">
        <v>1415</v>
      </c>
      <c r="O11" s="1142" t="s">
        <v>1416</v>
      </c>
      <c r="V11" s="435" t="s">
        <v>149</v>
      </c>
      <c r="W11" s="340"/>
      <c r="X11" s="1149" t="s">
        <v>1386</v>
      </c>
      <c r="Y11" s="1140" t="s">
        <v>1417</v>
      </c>
      <c r="Z11" s="1156"/>
      <c r="AP11" s="1152" t="s">
        <v>190</v>
      </c>
      <c r="AQ11" s="1154" t="s">
        <v>190</v>
      </c>
      <c r="AW11" s="1185" t="s">
        <v>1418</v>
      </c>
      <c r="AX11" s="1185" t="s">
        <v>1418</v>
      </c>
      <c r="AZ11" s="1185" t="s">
        <v>1419</v>
      </c>
      <c r="BB11" s="1185" t="s">
        <v>1420</v>
      </c>
      <c r="BC11" s="1185" t="s">
        <v>1321</v>
      </c>
      <c r="BE11" s="1185">
        <v>2009</v>
      </c>
      <c r="BF11" s="1185" t="s">
        <v>1421</v>
      </c>
      <c r="BH11" s="1133" t="s">
        <v>1422</v>
      </c>
      <c r="BJ11" s="1133" t="s">
        <v>1391</v>
      </c>
      <c r="BL11" s="1133" t="s">
        <v>1391</v>
      </c>
      <c r="BN11" s="1133" t="s">
        <v>1423</v>
      </c>
      <c r="BQ11" s="1346">
        <v>4213780</v>
      </c>
      <c r="BR11" s="1133" t="s">
        <v>184</v>
      </c>
      <c r="BS11" s="1494"/>
      <c r="BW11" s="1755"/>
      <c r="BX11" s="1755"/>
    </row>
    <row customHeight="1" ht="11.25">
      <c r="A12" s="1139" t="s">
        <v>1424</v>
      </c>
      <c r="B12" s="1140">
        <v>2010</v>
      </c>
      <c r="E12" s="1141" t="s">
        <v>1425</v>
      </c>
      <c r="F12" s="1158"/>
      <c r="G12" s="1141" t="s">
        <v>1413</v>
      </c>
      <c r="I12" s="1141" t="s">
        <v>150</v>
      </c>
      <c r="J12" s="1142" t="s">
        <v>1426</v>
      </c>
      <c r="K12" s="1164" t="s">
        <v>1427</v>
      </c>
      <c r="O12" s="1142" t="s">
        <v>1213</v>
      </c>
      <c r="V12" s="435" t="s">
        <v>150</v>
      </c>
      <c r="W12" s="1154"/>
      <c r="X12" s="1149" t="s">
        <v>1428</v>
      </c>
      <c r="Y12" s="1140" t="s">
        <v>1219</v>
      </c>
      <c r="AP12" s="1152"/>
      <c r="AW12" s="1185" t="s">
        <v>149</v>
      </c>
      <c r="AX12" s="1185" t="s">
        <v>149</v>
      </c>
      <c r="AZ12" s="1185" t="s">
        <v>1429</v>
      </c>
      <c r="BB12" s="1185" t="s">
        <v>1430</v>
      </c>
      <c r="BC12" s="1185" t="s">
        <v>1321</v>
      </c>
      <c r="BE12" s="1185">
        <v>2010</v>
      </c>
      <c r="BF12" s="1185" t="s">
        <v>1431</v>
      </c>
      <c r="BH12" s="1133" t="s">
        <v>1432</v>
      </c>
      <c r="BJ12" s="1133" t="s">
        <v>1433</v>
      </c>
      <c r="BL12" s="1133" t="s">
        <v>1433</v>
      </c>
      <c r="BN12" s="1133" t="s">
        <v>1434</v>
      </c>
      <c r="BQ12" s="1346">
        <v>4213779</v>
      </c>
      <c r="BR12" s="1133" t="s">
        <v>1386</v>
      </c>
      <c r="BS12" s="1494"/>
      <c r="BT12" s="1135"/>
      <c r="BU12" s="1135"/>
      <c r="BV12" s="1135"/>
      <c r="BW12" s="1755"/>
      <c r="BX12" s="1755"/>
    </row>
    <row customHeight="1" ht="11.25">
      <c r="A13" s="1139" t="s">
        <v>1435</v>
      </c>
      <c r="B13" s="1140">
        <v>2011</v>
      </c>
      <c r="E13" s="1141" t="s">
        <v>1436</v>
      </c>
      <c r="F13" s="1158"/>
      <c r="I13" s="1141" t="s">
        <v>151</v>
      </c>
      <c r="K13" s="1164" t="s">
        <v>1385</v>
      </c>
      <c r="V13" s="435" t="s">
        <v>151</v>
      </c>
      <c r="W13" s="1154"/>
      <c r="X13" s="1154"/>
      <c r="Y13" s="1154"/>
      <c r="AW13" s="1185" t="s">
        <v>150</v>
      </c>
      <c r="AX13" s="1185" t="s">
        <v>150</v>
      </c>
      <c r="BB13" s="1185" t="s">
        <v>1437</v>
      </c>
      <c r="BC13" s="1185" t="s">
        <v>1438</v>
      </c>
      <c r="BE13" s="1185">
        <v>2011</v>
      </c>
      <c r="BF13" s="1185" t="s">
        <v>1439</v>
      </c>
      <c r="BH13" s="1133" t="s">
        <v>1440</v>
      </c>
      <c r="BJ13" s="1133" t="s">
        <v>1422</v>
      </c>
      <c r="BL13" s="1133" t="s">
        <v>1422</v>
      </c>
      <c r="BN13" s="1133" t="s">
        <v>1441</v>
      </c>
      <c r="BQ13" s="1346">
        <v>4213783</v>
      </c>
      <c r="BR13" s="1133" t="s">
        <v>1401</v>
      </c>
      <c r="BS13" s="1494"/>
      <c r="BT13" s="1135"/>
      <c r="BU13" s="1135"/>
      <c r="BV13" s="1135"/>
      <c r="BW13" s="1759"/>
      <c r="BX13" s="1755"/>
    </row>
    <row customHeight="1" ht="11.25">
      <c r="A14" s="1139" t="s">
        <v>1442</v>
      </c>
      <c r="B14" s="1140">
        <v>2012</v>
      </c>
      <c r="I14" s="1141" t="s">
        <v>152</v>
      </c>
      <c r="J14" s="1132" t="s">
        <v>1443</v>
      </c>
      <c r="N14" s="1132" t="s">
        <v>1444</v>
      </c>
      <c r="V14" s="1148">
        <v>13</v>
      </c>
      <c r="W14" s="1149"/>
      <c r="X14" s="1149" t="s">
        <v>1252</v>
      </c>
      <c r="Y14" s="1140" t="s">
        <v>1219</v>
      </c>
      <c r="AW14" s="1185" t="s">
        <v>151</v>
      </c>
      <c r="AX14" s="1185" t="s">
        <v>151</v>
      </c>
      <c r="AZ14" s="1132" t="s">
        <v>1445</v>
      </c>
      <c r="BB14" s="1185" t="s">
        <v>1446</v>
      </c>
      <c r="BC14" s="1185" t="s">
        <v>1438</v>
      </c>
      <c r="BE14" s="1185">
        <v>2012</v>
      </c>
      <c r="BH14" s="1133" t="s">
        <v>1361</v>
      </c>
      <c r="BJ14" s="1282" t="s">
        <v>1447</v>
      </c>
      <c r="BL14" s="1282" t="s">
        <v>1447</v>
      </c>
      <c r="BN14" s="1133" t="s">
        <v>1448</v>
      </c>
      <c r="BQ14" s="1346">
        <v>4213782</v>
      </c>
      <c r="BR14" s="1133" t="s">
        <v>190</v>
      </c>
      <c r="BS14" s="1494"/>
      <c r="BT14" s="1135"/>
      <c r="BU14" s="1135"/>
      <c r="BV14" s="1135"/>
      <c r="BW14" s="1759"/>
      <c r="BX14" s="1755"/>
    </row>
    <row customHeight="1" ht="19.5">
      <c r="A15" s="1139" t="s">
        <v>1449</v>
      </c>
      <c r="B15" s="1140">
        <v>2013</v>
      </c>
      <c r="E15" s="1763" t="s">
        <v>1450</v>
      </c>
      <c r="G15" s="1132" t="s">
        <v>1451</v>
      </c>
      <c r="H15" s="1132" t="s">
        <v>1452</v>
      </c>
      <c r="I15" s="1143" t="s">
        <v>153</v>
      </c>
      <c r="J15" s="1154" t="s">
        <v>581</v>
      </c>
      <c r="N15" s="1223" t="s">
        <v>1453</v>
      </c>
      <c r="X15" s="1152"/>
      <c r="AW15" s="1185" t="s">
        <v>152</v>
      </c>
      <c r="AX15" s="1185" t="s">
        <v>152</v>
      </c>
      <c r="AZ15" s="1185" t="s">
        <v>1372</v>
      </c>
      <c r="BB15" s="1185" t="s">
        <v>1454</v>
      </c>
      <c r="BC15" s="1185" t="s">
        <v>1438</v>
      </c>
      <c r="BE15" s="1185">
        <v>2013</v>
      </c>
      <c r="BH15" s="1133" t="s">
        <v>1377</v>
      </c>
      <c r="BJ15" s="1282" t="s">
        <v>1455</v>
      </c>
      <c r="BL15" s="1282" t="s">
        <v>1455</v>
      </c>
      <c r="BN15" s="1133" t="s">
        <v>1456</v>
      </c>
      <c r="BR15" s="1135"/>
      <c r="BS15" s="1496"/>
      <c r="BT15" s="1135"/>
      <c r="BU15" s="1135"/>
      <c r="BV15" s="1135"/>
      <c r="BW15" s="1759"/>
      <c r="BX15" s="1755"/>
    </row>
    <row customHeight="1" ht="21">
      <c r="A16" s="1935" t="s">
        <v>1457</v>
      </c>
      <c r="B16" s="1140">
        <v>2014</v>
      </c>
      <c r="E16" s="1764" t="s">
        <v>1458</v>
      </c>
      <c r="G16" s="1141" t="s">
        <v>1459</v>
      </c>
      <c r="H16" s="1141" t="s">
        <v>1460</v>
      </c>
      <c r="I16" s="1143" t="s">
        <v>1461</v>
      </c>
      <c r="J16" s="1154" t="s">
        <v>554</v>
      </c>
      <c r="N16" s="1223" t="s">
        <v>1462</v>
      </c>
      <c r="AW16" s="1185" t="s">
        <v>153</v>
      </c>
      <c r="AX16" s="1185" t="s">
        <v>153</v>
      </c>
      <c r="AZ16" s="1185" t="s">
        <v>1388</v>
      </c>
      <c r="BB16" s="1185" t="s">
        <v>1463</v>
      </c>
      <c r="BC16" s="1185" t="s">
        <v>1438</v>
      </c>
      <c r="BE16" s="1185">
        <v>2014</v>
      </c>
      <c r="BH16" s="1133" t="s">
        <v>1393</v>
      </c>
      <c r="BJ16" s="1282" t="s">
        <v>1464</v>
      </c>
      <c r="BL16" s="1282" t="s">
        <v>1464</v>
      </c>
      <c r="BN16" s="1133" t="s">
        <v>1465</v>
      </c>
      <c r="BR16" s="1135"/>
      <c r="BS16" s="1496"/>
      <c r="BT16" s="1135"/>
      <c r="BU16" s="1135"/>
      <c r="BV16" s="1135"/>
      <c r="BW16" s="1759"/>
      <c r="BX16" s="1755"/>
    </row>
    <row customHeight="1" ht="21">
      <c r="A17" s="1139" t="s">
        <v>1466</v>
      </c>
      <c r="B17" s="1140">
        <v>2015</v>
      </c>
      <c r="G17" s="1141" t="s">
        <v>1413</v>
      </c>
      <c r="H17" s="1141" t="s">
        <v>1413</v>
      </c>
      <c r="I17" s="1141" t="s">
        <v>1467</v>
      </c>
      <c r="N17" s="1223" t="s">
        <v>1468</v>
      </c>
      <c r="X17" s="1152"/>
      <c r="AW17" s="1185" t="s">
        <v>1461</v>
      </c>
      <c r="AX17" s="1185" t="s">
        <v>1461</v>
      </c>
      <c r="AZ17" s="1185" t="s">
        <v>1469</v>
      </c>
      <c r="BB17" s="1185" t="s">
        <v>1470</v>
      </c>
      <c r="BC17" s="1185" t="s">
        <v>1321</v>
      </c>
      <c r="BE17" s="1185">
        <v>2015</v>
      </c>
      <c r="BH17" s="1133" t="s">
        <v>1409</v>
      </c>
      <c r="BJ17" s="1282" t="s">
        <v>1471</v>
      </c>
      <c r="BL17" s="1282" t="s">
        <v>1471</v>
      </c>
      <c r="BN17" s="1133" t="s">
        <v>1472</v>
      </c>
      <c r="BR17" s="1132" t="s">
        <v>1263</v>
      </c>
      <c r="BS17" s="1493"/>
      <c r="BU17" s="1132" t="s">
        <v>1473</v>
      </c>
      <c r="BV17" s="1135"/>
      <c r="BW17" s="1755"/>
      <c r="BX17" s="1757" t="s">
        <v>1474</v>
      </c>
      <c r="CA17" s="1132" t="s">
        <v>1475</v>
      </c>
      <c r="CD17" s="1132" t="s">
        <v>1476</v>
      </c>
    </row>
    <row customHeight="1" ht="21">
      <c r="A18" s="1139" t="s">
        <v>1477</v>
      </c>
      <c r="B18" s="1140">
        <v>2016</v>
      </c>
      <c r="E18" s="2070" t="s">
        <v>1478</v>
      </c>
      <c r="I18" s="1141" t="s">
        <v>1479</v>
      </c>
      <c r="N18" s="1223" t="s">
        <v>1480</v>
      </c>
      <c r="X18" s="1152"/>
      <c r="AW18" s="1185" t="s">
        <v>1467</v>
      </c>
      <c r="AX18" s="1185" t="s">
        <v>1467</v>
      </c>
      <c r="BB18" s="1185" t="s">
        <v>1481</v>
      </c>
      <c r="BC18" s="1185" t="s">
        <v>1321</v>
      </c>
      <c r="BE18" s="1185">
        <v>2016</v>
      </c>
      <c r="BH18" s="1133" t="s">
        <v>1423</v>
      </c>
      <c r="BJ18" s="1282" t="s">
        <v>1482</v>
      </c>
      <c r="BL18" s="1282" t="s">
        <v>1482</v>
      </c>
      <c r="BN18" s="1133" t="s">
        <v>1483</v>
      </c>
      <c r="BQ18" s="1497" t="s">
        <v>1293</v>
      </c>
      <c r="BR18" s="1224" t="s">
        <v>1294</v>
      </c>
      <c r="BS18" s="339"/>
      <c r="BT18" s="1497" t="s">
        <v>1484</v>
      </c>
      <c r="BU18" s="1224" t="s">
        <v>1485</v>
      </c>
      <c r="BV18" s="1135"/>
      <c r="BW18" s="1762" t="s">
        <v>1486</v>
      </c>
      <c r="BX18" s="1756" t="s">
        <v>1487</v>
      </c>
      <c r="BZ18" s="1497" t="s">
        <v>1488</v>
      </c>
      <c r="CA18" s="1224" t="s">
        <v>1489</v>
      </c>
      <c r="CC18" s="1497" t="s">
        <v>1490</v>
      </c>
      <c r="CD18" s="1224" t="s">
        <v>1491</v>
      </c>
    </row>
    <row customHeight="1" ht="21">
      <c r="A19" s="1935" t="s">
        <v>1492</v>
      </c>
      <c r="B19" s="1140">
        <v>2017</v>
      </c>
      <c r="E19" s="1139" t="s">
        <v>165</v>
      </c>
      <c r="I19" s="1141" t="s">
        <v>1493</v>
      </c>
      <c r="N19" s="1223" t="s">
        <v>1494</v>
      </c>
      <c r="X19" s="1152"/>
      <c r="AW19" s="1185" t="s">
        <v>1479</v>
      </c>
      <c r="AX19" s="1185" t="s">
        <v>1479</v>
      </c>
      <c r="AZ19" s="1132" t="s">
        <v>1495</v>
      </c>
      <c r="BB19" s="1185" t="s">
        <v>1496</v>
      </c>
      <c r="BC19" s="1185" t="s">
        <v>1321</v>
      </c>
      <c r="BE19" s="1185">
        <v>2017</v>
      </c>
      <c r="BH19" s="1133" t="s">
        <v>1497</v>
      </c>
      <c r="BJ19" s="1282" t="s">
        <v>1498</v>
      </c>
      <c r="BL19" s="1282" t="s">
        <v>1498</v>
      </c>
      <c r="BQ19" s="1346">
        <v>4190064</v>
      </c>
      <c r="BR19" s="1133" t="s">
        <v>1499</v>
      </c>
      <c r="BS19" s="1494"/>
      <c r="BT19" s="1346">
        <v>4189671</v>
      </c>
      <c r="BU19" s="1133" t="s">
        <v>1500</v>
      </c>
      <c r="BV19" s="1135"/>
      <c r="BW19" s="1760">
        <v>4189706</v>
      </c>
      <c r="BX19" s="1758" t="s">
        <v>1501</v>
      </c>
      <c r="BZ19" s="1346">
        <v>4189714</v>
      </c>
      <c r="CA19" s="1133" t="s">
        <v>1502</v>
      </c>
      <c r="CC19" s="1346">
        <v>4189708</v>
      </c>
      <c r="CD19" s="1133" t="s">
        <v>1503</v>
      </c>
    </row>
    <row customHeight="1" ht="21">
      <c r="A20" s="1139" t="s">
        <v>1504</v>
      </c>
      <c r="B20" s="1140">
        <v>2018</v>
      </c>
      <c r="E20" s="1139" t="s">
        <v>1252</v>
      </c>
      <c r="I20" s="1141" t="s">
        <v>1505</v>
      </c>
      <c r="N20" s="1223" t="s">
        <v>1506</v>
      </c>
      <c r="AW20" s="1185" t="s">
        <v>1493</v>
      </c>
      <c r="AX20" s="1185" t="s">
        <v>1493</v>
      </c>
      <c r="AZ20" s="1185" t="s">
        <v>1507</v>
      </c>
      <c r="BB20" s="1185" t="s">
        <v>1508</v>
      </c>
      <c r="BC20" s="1185" t="s">
        <v>1438</v>
      </c>
      <c r="BE20" s="1185">
        <v>2018</v>
      </c>
      <c r="BH20" s="1133" t="s">
        <v>1434</v>
      </c>
      <c r="BJ20" s="1133" t="s">
        <v>1361</v>
      </c>
      <c r="BL20" s="1133" t="s">
        <v>1361</v>
      </c>
      <c r="BQ20" s="1346">
        <v>4190065</v>
      </c>
      <c r="BR20" s="1133" t="s">
        <v>1509</v>
      </c>
      <c r="BS20" s="1494"/>
      <c r="BT20" s="1346">
        <v>4189672</v>
      </c>
      <c r="BU20" s="1133" t="s">
        <v>1510</v>
      </c>
      <c r="BV20" s="1135"/>
      <c r="BW20" s="1760">
        <v>4189705</v>
      </c>
      <c r="BX20" s="1758" t="s">
        <v>1511</v>
      </c>
      <c r="BZ20" s="1346">
        <v>4189713</v>
      </c>
      <c r="CA20" s="1133" t="s">
        <v>1511</v>
      </c>
      <c r="CC20" s="1346">
        <v>4189709</v>
      </c>
      <c r="CD20" s="1133" t="s">
        <v>1512</v>
      </c>
    </row>
    <row customHeight="1" ht="21">
      <c r="A21" s="1139" t="s">
        <v>1513</v>
      </c>
      <c r="B21" s="1140">
        <v>2019</v>
      </c>
      <c r="I21" s="1141" t="s">
        <v>1514</v>
      </c>
      <c r="N21" s="1223" t="s">
        <v>1515</v>
      </c>
      <c r="AW21" s="1185" t="s">
        <v>1505</v>
      </c>
      <c r="AX21" s="1185" t="s">
        <v>1505</v>
      </c>
      <c r="AZ21" s="1185" t="s">
        <v>1516</v>
      </c>
      <c r="BB21" s="1185" t="s">
        <v>1517</v>
      </c>
      <c r="BC21" s="1185" t="s">
        <v>1321</v>
      </c>
      <c r="BE21" s="1185">
        <v>2019</v>
      </c>
      <c r="BH21" s="1133" t="s">
        <v>1441</v>
      </c>
      <c r="BJ21" s="1133" t="s">
        <v>1377</v>
      </c>
      <c r="BL21" s="1133" t="s">
        <v>1377</v>
      </c>
      <c r="BQ21" s="1346">
        <v>4190066</v>
      </c>
      <c r="BR21" s="1133" t="s">
        <v>1518</v>
      </c>
      <c r="BS21" s="1494"/>
      <c r="BT21" s="1346">
        <v>4189673</v>
      </c>
      <c r="BU21" s="1133" t="s">
        <v>1519</v>
      </c>
      <c r="BV21" s="1135"/>
      <c r="BW21" s="1760">
        <v>4189707</v>
      </c>
      <c r="BX21" s="1758" t="s">
        <v>1520</v>
      </c>
      <c r="BZ21" s="1346">
        <v>4189712</v>
      </c>
      <c r="CA21" s="1133" t="s">
        <v>1521</v>
      </c>
      <c r="CC21" s="1346">
        <v>4189710</v>
      </c>
      <c r="CD21" s="1133" t="s">
        <v>1522</v>
      </c>
    </row>
    <row customHeight="1" ht="21">
      <c r="A22" s="1139" t="s">
        <v>1523</v>
      </c>
      <c r="B22" s="1140">
        <v>2020</v>
      </c>
      <c r="N22" s="1223" t="s">
        <v>1524</v>
      </c>
      <c r="AW22" s="1185" t="s">
        <v>1514</v>
      </c>
      <c r="AX22" s="1185" t="s">
        <v>1514</v>
      </c>
      <c r="AZ22" s="1185" t="s">
        <v>1525</v>
      </c>
      <c r="BB22" s="1185" t="s">
        <v>1526</v>
      </c>
      <c r="BC22" s="1185" t="s">
        <v>1321</v>
      </c>
      <c r="BE22" s="1185">
        <v>2020</v>
      </c>
      <c r="BH22" s="1133" t="s">
        <v>1448</v>
      </c>
      <c r="BJ22" s="1133" t="s">
        <v>1393</v>
      </c>
      <c r="BL22" s="1133" t="s">
        <v>1393</v>
      </c>
      <c r="BQ22" s="1346">
        <v>4190067</v>
      </c>
      <c r="BR22" s="1133" t="s">
        <v>1527</v>
      </c>
      <c r="BS22" s="1494"/>
      <c r="BT22" s="1346">
        <v>4189674</v>
      </c>
      <c r="BU22" s="1133" t="s">
        <v>1528</v>
      </c>
      <c r="BV22" s="1135"/>
      <c r="BW22" s="1135"/>
      <c r="CC22" s="1346">
        <v>4189711</v>
      </c>
      <c r="CD22" s="1133" t="s">
        <v>291</v>
      </c>
    </row>
    <row customHeight="1" ht="21">
      <c r="A23" s="1139" t="s">
        <v>1529</v>
      </c>
      <c r="B23" s="1140">
        <v>2021</v>
      </c>
      <c r="AW23" s="1185" t="s">
        <v>1530</v>
      </c>
      <c r="AX23" s="1185" t="s">
        <v>1530</v>
      </c>
      <c r="AZ23" s="1185" t="s">
        <v>1531</v>
      </c>
      <c r="BB23" s="1185" t="s">
        <v>1532</v>
      </c>
      <c r="BC23" s="1185" t="s">
        <v>1230</v>
      </c>
      <c r="BE23" s="1185">
        <v>2021</v>
      </c>
      <c r="BH23" s="1133" t="s">
        <v>1456</v>
      </c>
      <c r="BJ23" s="1133" t="s">
        <v>1409</v>
      </c>
      <c r="BL23" s="1133" t="s">
        <v>1409</v>
      </c>
      <c r="BQ23" s="1346">
        <v>4190068</v>
      </c>
      <c r="BR23" s="1133" t="s">
        <v>1533</v>
      </c>
      <c r="BS23" s="1494"/>
      <c r="BT23" s="1346">
        <v>4189675</v>
      </c>
      <c r="BU23" s="1133" t="s">
        <v>1534</v>
      </c>
      <c r="BV23" s="1135"/>
      <c r="BW23" s="1135"/>
      <c r="CC23" s="1346">
        <v>5110778</v>
      </c>
      <c r="CD23" s="1133" t="s">
        <v>1535</v>
      </c>
    </row>
    <row customHeight="1" ht="21">
      <c r="A24" s="1139" t="s">
        <v>1536</v>
      </c>
      <c r="B24" s="1140">
        <v>2022</v>
      </c>
      <c r="AW24" s="1185" t="s">
        <v>1537</v>
      </c>
      <c r="AX24" s="1185" t="s">
        <v>1537</v>
      </c>
      <c r="AZ24" s="1185" t="s">
        <v>1538</v>
      </c>
      <c r="BB24" s="1185" t="s">
        <v>1539</v>
      </c>
      <c r="BC24" s="1185" t="s">
        <v>1540</v>
      </c>
      <c r="BE24" s="1185">
        <v>2022</v>
      </c>
      <c r="BH24" s="1133" t="s">
        <v>1465</v>
      </c>
      <c r="BJ24" s="1133" t="s">
        <v>1423</v>
      </c>
      <c r="BL24" s="1133" t="s">
        <v>1423</v>
      </c>
      <c r="BQ24" s="1346">
        <v>4190069</v>
      </c>
      <c r="BR24" s="1133" t="s">
        <v>1541</v>
      </c>
      <c r="BS24" s="1494"/>
      <c r="BT24" s="1346">
        <v>4189676</v>
      </c>
      <c r="BU24" s="1133" t="s">
        <v>1542</v>
      </c>
      <c r="BV24" s="1135"/>
      <c r="BW24" s="1135"/>
      <c r="CC24" s="1346">
        <v>25575374</v>
      </c>
      <c r="CD24" s="1133" t="s">
        <v>1543</v>
      </c>
    </row>
    <row customHeight="1" ht="11.25">
      <c r="A25" s="1139" t="s">
        <v>1544</v>
      </c>
      <c r="B25" s="1140">
        <v>2023</v>
      </c>
      <c r="AW25" s="1185" t="s">
        <v>1545</v>
      </c>
      <c r="AX25" s="1185" t="s">
        <v>1545</v>
      </c>
      <c r="AZ25" s="1185" t="s">
        <v>1546</v>
      </c>
      <c r="BB25" s="1185" t="s">
        <v>1547</v>
      </c>
      <c r="BC25" s="1185" t="s">
        <v>1540</v>
      </c>
      <c r="BE25" s="1185">
        <v>2023</v>
      </c>
      <c r="BH25" s="1133" t="s">
        <v>1472</v>
      </c>
      <c r="BJ25" s="1133" t="s">
        <v>1497</v>
      </c>
      <c r="BL25" s="1133" t="s">
        <v>1497</v>
      </c>
      <c r="BQ25" s="1346">
        <v>4190070</v>
      </c>
      <c r="BR25" s="1133" t="s">
        <v>1548</v>
      </c>
      <c r="BS25" s="1494"/>
      <c r="BT25" s="1346">
        <v>4189677</v>
      </c>
      <c r="BU25" s="1133" t="s">
        <v>1549</v>
      </c>
      <c r="BV25" s="1135"/>
      <c r="BW25" s="1135"/>
    </row>
    <row customHeight="1" ht="11.25">
      <c r="A26" s="1139" t="s">
        <v>1550</v>
      </c>
      <c r="B26" s="1140">
        <v>2024</v>
      </c>
      <c r="J26" s="1796" t="s">
        <v>1551</v>
      </c>
      <c r="AX26" s="1185" t="s">
        <v>1552</v>
      </c>
      <c r="AZ26" s="1185" t="s">
        <v>1416</v>
      </c>
      <c r="BB26" s="1185" t="s">
        <v>1553</v>
      </c>
      <c r="BC26" s="1185" t="s">
        <v>1540</v>
      </c>
      <c r="BE26" s="1185">
        <v>2024</v>
      </c>
      <c r="BH26" s="1133" t="s">
        <v>1483</v>
      </c>
      <c r="BJ26" s="1133" t="s">
        <v>1434</v>
      </c>
      <c r="BL26" s="1133" t="s">
        <v>1434</v>
      </c>
      <c r="BQ26" s="1346">
        <v>4190071</v>
      </c>
      <c r="BR26" s="1133" t="s">
        <v>1554</v>
      </c>
      <c r="BS26" s="1494"/>
      <c r="BV26" s="1135"/>
      <c r="BW26" s="1135"/>
    </row>
    <row customHeight="1" ht="11.25">
      <c r="A27" s="1139" t="s">
        <v>1555</v>
      </c>
      <c r="B27" s="1140">
        <v>2025</v>
      </c>
      <c r="J27" s="241" t="s">
        <v>687</v>
      </c>
      <c r="AX27" s="1185" t="s">
        <v>1556</v>
      </c>
      <c r="BB27" s="1185" t="s">
        <v>1557</v>
      </c>
      <c r="BC27" s="1185" t="s">
        <v>1540</v>
      </c>
      <c r="BE27" s="1185">
        <v>2025</v>
      </c>
      <c r="BH27" s="1135" t="s">
        <v>22</v>
      </c>
      <c r="BJ27" s="1133" t="s">
        <v>1441</v>
      </c>
      <c r="BL27" s="1133" t="s">
        <v>1441</v>
      </c>
      <c r="BN27" s="1135" t="s">
        <v>22</v>
      </c>
      <c r="BQ27" s="1346">
        <v>4190072</v>
      </c>
      <c r="BR27" s="1133" t="s">
        <v>1558</v>
      </c>
      <c r="BS27" s="1494"/>
      <c r="BV27" s="1135"/>
      <c r="BW27" s="1135"/>
    </row>
    <row customHeight="1" ht="11.25">
      <c r="A28" s="1139" t="s">
        <v>1559</v>
      </c>
      <c r="D28" s="1166"/>
      <c r="E28" s="1167"/>
      <c r="F28" s="1167"/>
      <c r="H28" s="1168" t="s">
        <v>1560</v>
      </c>
      <c r="AX28" s="1185" t="s">
        <v>1561</v>
      </c>
      <c r="AZ28" s="1132" t="s">
        <v>1562</v>
      </c>
      <c r="BB28" s="1185" t="s">
        <v>1563</v>
      </c>
      <c r="BC28" s="1185" t="s">
        <v>1564</v>
      </c>
      <c r="BE28" s="1185">
        <v>2026</v>
      </c>
      <c r="BH28" s="1135" t="s">
        <v>22</v>
      </c>
      <c r="BJ28" s="1133" t="s">
        <v>1448</v>
      </c>
      <c r="BL28" s="1133" t="s">
        <v>1448</v>
      </c>
      <c r="BN28" s="1135" t="s">
        <v>22</v>
      </c>
      <c r="BQ28" s="1346">
        <v>4190073</v>
      </c>
      <c r="BR28" s="1133" t="s">
        <v>1565</v>
      </c>
      <c r="BS28" s="1494"/>
      <c r="BV28" s="1135"/>
      <c r="BW28" s="1135"/>
    </row>
    <row customHeight="1" ht="11.25">
      <c r="A29" s="1139" t="s">
        <v>1566</v>
      </c>
      <c r="D29" s="1169" t="s">
        <v>1567</v>
      </c>
      <c r="E29" s="1170" t="str">
        <f>IF(TEMPLATE_GROUP="","",INDEX(StartDateList,MATCH(TEMPLATE_GROUP,CodeTemplateList,0),1))</f>
        <v>01.04.2025</v>
      </c>
      <c r="F29" s="1170" t="str">
        <f>IF(TEMPLATE_GROUP="","",INDEX(EndDateList,MATCH(TEMPLATE_GROUP,CodeTemplateList,0),1))</f>
        <v>30.06.2025</v>
      </c>
      <c r="H29" s="1171" t="s">
        <v>1568</v>
      </c>
      <c r="AX29" s="1185" t="s">
        <v>1569</v>
      </c>
      <c r="AZ29" s="1185" t="s">
        <v>1214</v>
      </c>
      <c r="BB29" s="1185" t="s">
        <v>1416</v>
      </c>
      <c r="BC29" s="1156"/>
      <c r="BE29" s="1185">
        <v>2027</v>
      </c>
      <c r="BJ29" s="1133" t="s">
        <v>1456</v>
      </c>
      <c r="BL29" s="1133" t="s">
        <v>1456</v>
      </c>
    </row>
    <row customHeight="1" ht="11.25">
      <c r="A30" s="1139" t="s">
        <v>1570</v>
      </c>
      <c r="D30" s="1172"/>
      <c r="E30" s="1173"/>
      <c r="F30" s="1173"/>
      <c r="AX30" s="1185" t="s">
        <v>1571</v>
      </c>
      <c r="AZ30" s="1185" t="s">
        <v>1241</v>
      </c>
      <c r="BE30" s="1185">
        <v>2028</v>
      </c>
      <c r="BJ30" s="1133" t="s">
        <v>1572</v>
      </c>
      <c r="BL30" s="1133" t="s">
        <v>1572</v>
      </c>
    </row>
    <row customHeight="1" ht="12.75">
      <c r="A31" s="1139" t="s">
        <v>1573</v>
      </c>
      <c r="D31" s="1166"/>
      <c r="E31" s="1167"/>
      <c r="F31" s="1167"/>
      <c r="H31" s="1174"/>
      <c r="AX31" s="1185" t="s">
        <v>1574</v>
      </c>
      <c r="AZ31" s="1185" t="s">
        <v>1575</v>
      </c>
      <c r="BE31" s="1185">
        <v>2029</v>
      </c>
      <c r="BJ31" s="1133" t="s">
        <v>1576</v>
      </c>
      <c r="BL31" s="1133" t="s">
        <v>1576</v>
      </c>
    </row>
    <row customHeight="1" ht="11.25">
      <c r="A32" s="1139" t="s">
        <v>1577</v>
      </c>
      <c r="D32" s="1169" t="s">
        <v>1578</v>
      </c>
      <c r="E32" s="1170" t="str">
        <f>IF(TEMPLATE_GROUP="","",INDEX(StartDateList,MATCH(TEMPLATE_GROUP,CodeTemplateList,0),1))</f>
        <v>01.04.2025</v>
      </c>
      <c r="F32" s="1170" t="str">
        <f>IF(TEMPLATE_GROUP="","",INDEX(EndDateList,MATCH(TEMPLATE_GROUP,CodeTemplateList,0),1))</f>
        <v>30.06.2025</v>
      </c>
      <c r="H32" s="1175" t="s">
        <v>1579</v>
      </c>
      <c r="O32" s="1139" t="s">
        <v>1212</v>
      </c>
      <c r="AX32" s="1185" t="s">
        <v>1580</v>
      </c>
      <c r="AZ32" s="1185" t="s">
        <v>1309</v>
      </c>
      <c r="BE32" s="1185">
        <v>2030</v>
      </c>
      <c r="BJ32" s="1133" t="s">
        <v>1465</v>
      </c>
      <c r="BL32" s="1133" t="s">
        <v>1465</v>
      </c>
    </row>
    <row customHeight="1" ht="11.25">
      <c r="A33" s="1139" t="s">
        <v>1581</v>
      </c>
      <c r="O33" s="1139" t="s">
        <v>1238</v>
      </c>
      <c r="AX33" s="1185" t="s">
        <v>1582</v>
      </c>
      <c r="AZ33" s="1185" t="s">
        <v>1213</v>
      </c>
      <c r="BE33" s="1185">
        <v>2031</v>
      </c>
      <c r="BJ33" s="1133" t="s">
        <v>1472</v>
      </c>
      <c r="BL33" s="1133" t="s">
        <v>1472</v>
      </c>
    </row>
    <row customHeight="1" ht="11.25">
      <c r="A34" s="1139" t="s">
        <v>1583</v>
      </c>
      <c r="O34" s="1139" t="s">
        <v>1274</v>
      </c>
      <c r="AX34" s="1185" t="s">
        <v>1584</v>
      </c>
      <c r="BE34" s="1185">
        <v>2032</v>
      </c>
      <c r="BJ34" s="1133" t="s">
        <v>1483</v>
      </c>
      <c r="BL34" s="1133" t="s">
        <v>1483</v>
      </c>
    </row>
    <row customHeight="1" ht="11.25">
      <c r="A35" s="1139" t="s">
        <v>1585</v>
      </c>
      <c r="O35" s="1139" t="s">
        <v>1307</v>
      </c>
      <c r="AX35" s="1185" t="s">
        <v>1586</v>
      </c>
      <c r="AZ35" s="1132" t="s">
        <v>1587</v>
      </c>
      <c r="BE35" s="1185">
        <v>2033</v>
      </c>
      <c r="BL35" s="1133" t="s">
        <v>1588</v>
      </c>
    </row>
    <row customHeight="1" ht="11.25">
      <c r="A36" s="1935" t="s">
        <v>1589</v>
      </c>
      <c r="D36" s="1176" t="s">
        <v>1590</v>
      </c>
      <c r="E36" s="1177" t="s">
        <v>852</v>
      </c>
      <c r="F36" s="1178" t="str">
        <f>INDEX(E37:E41,MATCH(TEMPLATE_SPHERE,F37:F41,0))</f>
        <v>холодного водоснабжения</v>
      </c>
      <c r="G36" s="1178" t="str">
        <f>INDEX(G37:G41,MATCH(TEMPLATE_SPHERE,F37:F41,0))</f>
        <v>холодное водоснабжение</v>
      </c>
      <c r="O36" s="1139" t="s">
        <v>1332</v>
      </c>
      <c r="AX36" s="1185" t="s">
        <v>1591</v>
      </c>
      <c r="AZ36" s="1185" t="s">
        <v>1213</v>
      </c>
      <c r="BE36" s="1185">
        <v>2034</v>
      </c>
      <c r="BL36" s="1133" t="s">
        <v>1592</v>
      </c>
    </row>
    <row customHeight="1" ht="11.25">
      <c r="A37" s="1139" t="s">
        <v>1593</v>
      </c>
      <c r="E37" s="472" t="s">
        <v>1594</v>
      </c>
      <c r="F37" s="1179" t="s">
        <v>806</v>
      </c>
      <c r="G37" s="472" t="s">
        <v>1595</v>
      </c>
      <c r="O37" s="1139" t="s">
        <v>1351</v>
      </c>
      <c r="AX37" s="1185" t="s">
        <v>1596</v>
      </c>
      <c r="AZ37" s="1185" t="s">
        <v>1240</v>
      </c>
      <c r="BE37" s="1185">
        <v>2035</v>
      </c>
    </row>
    <row customHeight="1" ht="11.25">
      <c r="A38" s="1139" t="s">
        <v>1597</v>
      </c>
      <c r="E38" s="472" t="s">
        <v>1598</v>
      </c>
      <c r="F38" s="1180" t="s">
        <v>852</v>
      </c>
      <c r="G38" s="472" t="s">
        <v>1599</v>
      </c>
      <c r="O38" s="1139" t="s">
        <v>1368</v>
      </c>
      <c r="AX38" s="1185" t="s">
        <v>1600</v>
      </c>
      <c r="AZ38" s="1185" t="s">
        <v>1275</v>
      </c>
      <c r="BE38" s="1185">
        <v>2036</v>
      </c>
      <c r="BH38" s="1132" t="s">
        <v>1601</v>
      </c>
      <c r="BJ38" s="1132" t="s">
        <v>1602</v>
      </c>
      <c r="BL38" s="1132" t="s">
        <v>1603</v>
      </c>
      <c r="BN38" s="1132" t="s">
        <v>1604</v>
      </c>
    </row>
    <row customHeight="1" ht="11.25">
      <c r="A39" s="1139" t="s">
        <v>1605</v>
      </c>
      <c r="E39" s="472" t="s">
        <v>1606</v>
      </c>
      <c r="F39" s="1180" t="s">
        <v>905</v>
      </c>
      <c r="G39" s="472" t="s">
        <v>1607</v>
      </c>
      <c r="O39" s="1139" t="s">
        <v>1384</v>
      </c>
      <c r="AX39" s="1185" t="s">
        <v>1608</v>
      </c>
      <c r="AZ39" s="1185" t="s">
        <v>1308</v>
      </c>
      <c r="BE39" s="1185">
        <v>2037</v>
      </c>
      <c r="BH39" s="1133" t="s">
        <v>1609</v>
      </c>
      <c r="BJ39" s="1282" t="s">
        <v>1609</v>
      </c>
      <c r="BL39" s="1282" t="s">
        <v>1609</v>
      </c>
      <c r="BN39" s="1133" t="s">
        <v>1610</v>
      </c>
    </row>
    <row customHeight="1" ht="11.25">
      <c r="A40" s="1139" t="s">
        <v>1611</v>
      </c>
      <c r="E40" s="472" t="s">
        <v>1612</v>
      </c>
      <c r="F40" s="1180" t="s">
        <v>892</v>
      </c>
      <c r="G40" s="472" t="s">
        <v>1613</v>
      </c>
      <c r="O40" s="1139" t="s">
        <v>1400</v>
      </c>
      <c r="AX40" s="1185" t="s">
        <v>1614</v>
      </c>
      <c r="BE40" s="1185">
        <v>2038</v>
      </c>
      <c r="BH40" s="1133" t="s">
        <v>1615</v>
      </c>
      <c r="BJ40" s="1282" t="s">
        <v>1025</v>
      </c>
      <c r="BL40" s="1282" t="s">
        <v>1025</v>
      </c>
      <c r="BN40" s="1133" t="s">
        <v>1059</v>
      </c>
    </row>
    <row customHeight="1" ht="11.25">
      <c r="A41" s="1139" t="s">
        <v>1616</v>
      </c>
      <c r="E41" s="472" t="s">
        <v>1617</v>
      </c>
      <c r="F41" s="1180" t="s">
        <v>1618</v>
      </c>
      <c r="G41" s="472" t="s">
        <v>1617</v>
      </c>
      <c r="O41" s="1139" t="s">
        <v>1416</v>
      </c>
      <c r="AX41" s="1185" t="s">
        <v>1619</v>
      </c>
      <c r="AZ41" s="1132" t="s">
        <v>1620</v>
      </c>
      <c r="BE41" s="1185">
        <v>2039</v>
      </c>
      <c r="BH41" s="1133" t="s">
        <v>1621</v>
      </c>
      <c r="BJ41" s="1282" t="s">
        <v>1021</v>
      </c>
      <c r="BL41" s="1282" t="s">
        <v>1021</v>
      </c>
      <c r="BN41" s="1133" t="s">
        <v>1046</v>
      </c>
    </row>
    <row customHeight="1" ht="11.25">
      <c r="A42" s="1139" t="s">
        <v>1622</v>
      </c>
      <c r="AX42" s="1185" t="s">
        <v>1623</v>
      </c>
      <c r="AZ42" s="1185" t="s">
        <v>1212</v>
      </c>
      <c r="BE42" s="1185">
        <v>2040</v>
      </c>
      <c r="BH42" s="1133" t="s">
        <v>1043</v>
      </c>
      <c r="BJ42" s="1282" t="s">
        <v>1023</v>
      </c>
      <c r="BL42" s="1282" t="s">
        <v>1023</v>
      </c>
      <c r="BN42" s="1133" t="s">
        <v>1624</v>
      </c>
    </row>
    <row customHeight="1" ht="11.25">
      <c r="A43" s="1139" t="s">
        <v>1625</v>
      </c>
      <c r="AX43" s="1185" t="s">
        <v>1626</v>
      </c>
      <c r="AZ43" s="1185" t="s">
        <v>1238</v>
      </c>
      <c r="BE43" s="1185">
        <v>2041</v>
      </c>
      <c r="BH43" s="1133" t="s">
        <v>1627</v>
      </c>
      <c r="BJ43" s="1282" t="s">
        <v>1621</v>
      </c>
      <c r="BL43" s="1282" t="s">
        <v>1621</v>
      </c>
      <c r="BN43" s="1133" t="s">
        <v>1628</v>
      </c>
    </row>
    <row customHeight="1" ht="11.25">
      <c r="A44" s="1139" t="s">
        <v>1629</v>
      </c>
      <c r="G44" s="1159">
        <f>YEAR(TODAY())</f>
        <v>2025</v>
      </c>
      <c r="I44" s="864" t="s">
        <v>1630</v>
      </c>
      <c r="J44" s="1154" t="s">
        <v>1631</v>
      </c>
      <c r="K44" s="1154" t="s">
        <v>1632</v>
      </c>
      <c r="AX44" s="1185" t="s">
        <v>1633</v>
      </c>
      <c r="AZ44" s="1185" t="s">
        <v>1274</v>
      </c>
      <c r="BE44" s="1185">
        <v>2042</v>
      </c>
      <c r="BH44" s="1133" t="s">
        <v>1634</v>
      </c>
      <c r="BJ44" s="1282" t="s">
        <v>1043</v>
      </c>
      <c r="BL44" s="1282" t="s">
        <v>1043</v>
      </c>
      <c r="BN44" s="1133" t="s">
        <v>1635</v>
      </c>
    </row>
    <row customHeight="1" ht="11.25">
      <c r="A45" s="1139" t="s">
        <v>1636</v>
      </c>
      <c r="D45" s="1176" t="s">
        <v>1637</v>
      </c>
      <c r="E45" s="1177" t="s">
        <v>1638</v>
      </c>
      <c r="F45" s="862" t="s">
        <v>1639</v>
      </c>
      <c r="G45" s="861" t="s">
        <v>1640</v>
      </c>
      <c r="H45" s="864" t="s">
        <v>1641</v>
      </c>
      <c r="I45" s="1806">
        <f>INDEX(PeriodIsEmptyList,MATCH(TEMPLATE_GROUP,CodeTemplateList,0),1)</f>
        <v>0</v>
      </c>
      <c r="J45" s="1809"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1642</v>
      </c>
      <c r="AZ45" s="1185" t="s">
        <v>1307</v>
      </c>
      <c r="BE45" s="1185">
        <v>2043</v>
      </c>
      <c r="BH45" s="1133" t="s">
        <v>1643</v>
      </c>
      <c r="BJ45" s="1282" t="s">
        <v>1037</v>
      </c>
      <c r="BL45" s="1282" t="s">
        <v>1037</v>
      </c>
      <c r="BN45" s="1133" t="s">
        <v>1644</v>
      </c>
    </row>
    <row customHeight="1" ht="11.25">
      <c r="A46" s="1139" t="s">
        <v>1645</v>
      </c>
      <c r="E46" s="472" t="s">
        <v>27</v>
      </c>
      <c r="F46" s="1179" t="s">
        <v>1646</v>
      </c>
      <c r="G46" s="1181" t="str">
        <f>_xlfn.IFERROR(IF(TITLE_DATE_FIL="","01.01."&amp;CURRENT_YEAR,"01.01."&amp;YEAR(TITLE_DATE_FIL)),"01.01."&amp;CURRENT_YEAR)</f>
        <v>01.01.2025</v>
      </c>
      <c r="H46" s="1181" t="str">
        <f>_xlfn.IFERROR(IF(TITLE_DATE_FIL="","31.12."&amp;CURRENT_YEAR,"31.12."&amp;YEAR(TITLE_DATE_FIL)),"31.12."&amp;CURRENT_YEAR)</f>
        <v>31.12.2025</v>
      </c>
      <c r="I46" s="1807">
        <f>IF(TITLE_DATE_FIL="",TRUE,FALSE)</f>
        <v>1</v>
      </c>
      <c r="J46" s="1810" t="str">
        <f>"Общая информация о регулируемой организации ("&amp;TEMPLATE_SPHERE_RUS&amp;")"</f>
        <v>Общая информация о регулируемой организации (холодного водоснабжения)</v>
      </c>
      <c r="K46" s="1811"/>
      <c r="AX46" s="1185" t="s">
        <v>1647</v>
      </c>
      <c r="AZ46" s="1185" t="s">
        <v>1332</v>
      </c>
      <c r="BE46" s="1185">
        <v>2044</v>
      </c>
      <c r="BH46" s="1133" t="s">
        <v>1046</v>
      </c>
      <c r="BJ46" s="1282" t="s">
        <v>1027</v>
      </c>
      <c r="BL46" s="1282" t="s">
        <v>1027</v>
      </c>
      <c r="BN46" s="1133" t="s">
        <v>1648</v>
      </c>
    </row>
    <row customHeight="1" ht="11.25">
      <c r="A47" s="1139" t="s">
        <v>1649</v>
      </c>
      <c r="E47" s="472" t="s">
        <v>33</v>
      </c>
      <c r="F47" s="1180" t="s">
        <v>1638</v>
      </c>
      <c r="G47" s="1181" t="str">
        <f>_xlfn.IFERROR(IF(f_year="","01.01."&amp;CURRENT_YEAR,IF(LEN(f_quart)=0,"01.01."&amp;f_year,IF(f_quart="I квартал","01.01."&amp;f_year,IF(f_quart="II квартал","01.04."&amp;f_year,(IF(f_quart="III квартал","01.07."&amp;f_year,"01.10."&amp;f_year)))))),"01.01."&amp;CURRENT_YEAR)</f>
        <v>01.04.2025</v>
      </c>
      <c r="H47" s="1181" t="str">
        <f>_xlfn.IFERROR(IF(f_year="","31.12."&amp;CURRENT_YEAR,IF(LEN(f_quart)=0,"31.12."&amp;f_year,IF(f_quart="I квартал","31.03."&amp;f_year,IF(f_quart="II квартал","30.06."&amp;f_year,(IF(f_quart="III квартал","30.09."&amp;f_year,"31.12."&amp;f_year)))))),"31.12."&amp;CURRENT_YEAR)</f>
        <v>30.06.2025</v>
      </c>
      <c r="I47" s="1808">
        <f>IF(OR(f_year="",f_quart=""),TRUE,FALSE)</f>
        <v>0</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1"/>
      <c r="AX47" s="1185" t="s">
        <v>1650</v>
      </c>
      <c r="AZ47" s="1185" t="s">
        <v>1351</v>
      </c>
      <c r="BE47" s="1185">
        <v>2045</v>
      </c>
      <c r="BH47" s="1133" t="s">
        <v>1624</v>
      </c>
      <c r="BJ47" s="1282" t="s">
        <v>1029</v>
      </c>
      <c r="BL47" s="1282" t="s">
        <v>1029</v>
      </c>
      <c r="BN47" s="1133" t="s">
        <v>1651</v>
      </c>
    </row>
    <row customHeight="1" ht="11.25">
      <c r="A48" s="1139" t="s">
        <v>1652</v>
      </c>
      <c r="E48" s="472" t="s">
        <v>1653</v>
      </c>
      <c r="F48" s="1180" t="s">
        <v>1654</v>
      </c>
      <c r="G48" s="1181" t="str">
        <f>_xlfn.IFERROR(IF(f_year="","01.01."&amp;CURRENT_YEAR,"01.01."&amp;f_year),"01.01."&amp;CURRENT_YEAR)</f>
        <v>01.01.2025</v>
      </c>
      <c r="H48" s="1181" t="str">
        <f>_xlfn.IFERROR(IF(f_year="","31.12."&amp;CURRENT_YEAR,"31.12."&amp;f_year),"31.12."&amp;CURRENT_YEAR)</f>
        <v>31.12.2025</v>
      </c>
      <c r="I48" s="1807">
        <f>IF(f_year="",TRUE,FALSE)</f>
        <v>0</v>
      </c>
      <c r="J48" s="1810" t="s">
        <v>1655</v>
      </c>
      <c r="K48" s="1811"/>
      <c r="AX48" s="1185" t="s">
        <v>1656</v>
      </c>
      <c r="AZ48" s="1185" t="s">
        <v>1368</v>
      </c>
      <c r="BE48" s="1185">
        <v>2046</v>
      </c>
      <c r="BH48" s="1133" t="s">
        <v>1628</v>
      </c>
      <c r="BJ48" s="1282" t="s">
        <v>1031</v>
      </c>
      <c r="BL48" s="1282" t="s">
        <v>1031</v>
      </c>
      <c r="BN48" s="1133" t="s">
        <v>1657</v>
      </c>
    </row>
    <row customHeight="1" ht="11.25">
      <c r="A49" s="1139" t="s">
        <v>1658</v>
      </c>
      <c r="E49" s="472" t="s">
        <v>1659</v>
      </c>
      <c r="F49" s="1180" t="s">
        <v>1660</v>
      </c>
      <c r="G49" s="1181" t="str">
        <f>_xlfn.IFERROR(IF(f_year="","01.01."&amp;CURRENT_YEAR,"01.01."&amp;f_year),"01.01."&amp;CURRENT_YEAR)</f>
        <v>01.01.2025</v>
      </c>
      <c r="H49" s="1181" t="str">
        <f>_xlfn.IFERROR(IF(f_year="","31.12."&amp;CURRENT_YEAR,"31.12."&amp;f_year),"31.12."&amp;CURRENT_YEAR)</f>
        <v>31.12.2025</v>
      </c>
      <c r="I49" s="1807">
        <f>IF(f_year="",TRUE,FALSE)</f>
        <v>0</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1"/>
      <c r="AX49" s="1185" t="s">
        <v>1661</v>
      </c>
      <c r="AZ49" s="1185" t="s">
        <v>1384</v>
      </c>
      <c r="BE49" s="1185">
        <v>2047</v>
      </c>
      <c r="BH49" s="1133" t="s">
        <v>1047</v>
      </c>
      <c r="BJ49" s="1282" t="s">
        <v>1033</v>
      </c>
      <c r="BL49" s="1282" t="s">
        <v>1033</v>
      </c>
    </row>
    <row customHeight="1" ht="11.25">
      <c r="A50" s="1139" t="s">
        <v>1662</v>
      </c>
      <c r="E50" s="472" t="s">
        <v>1663</v>
      </c>
      <c r="F50" s="1180" t="s">
        <v>1017</v>
      </c>
      <c r="G50" s="1181" t="str">
        <f>_xlfn.IFERROR(IF(f_year="","01.01."&amp;CURRENT_YEAR,"01.01."&amp;f_year),"01.01."&amp;CURRENT_YEAR)</f>
        <v>01.01.2025</v>
      </c>
      <c r="H50" s="1181" t="str">
        <f>_xlfn.IFERROR(IF(f_year="","31.12."&amp;CURRENT_YEAR,"31.12."&amp;f_year),"31.12."&amp;CURRENT_YEAR)</f>
        <v>31.12.2025</v>
      </c>
      <c r="I50" s="1807">
        <f>IF(f_year="",TRUE,FALSE)</f>
        <v>0</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1"/>
      <c r="AX50" s="1185" t="s">
        <v>1664</v>
      </c>
      <c r="AZ50" s="1185" t="s">
        <v>1400</v>
      </c>
      <c r="BE50" s="1185">
        <v>2048</v>
      </c>
      <c r="BH50" s="1133" t="s">
        <v>1635</v>
      </c>
      <c r="BJ50" s="1282" t="s">
        <v>1035</v>
      </c>
      <c r="BL50" s="1282" t="s">
        <v>1035</v>
      </c>
    </row>
    <row customHeight="1" ht="11.25">
      <c r="A51" s="1139" t="s">
        <v>1665</v>
      </c>
      <c r="E51" s="472" t="s">
        <v>1666</v>
      </c>
      <c r="F51" s="1180" t="s">
        <v>1667</v>
      </c>
      <c r="G51" s="1181" t="str">
        <f>_xlfn.IFERROR(IF(TITLE_PERIOD_START="","01.01."&amp;CURRENT_YEAR,"01.01."&amp;YEAR(TITLE_PERIOD_START)),"01.01."&amp;CURRENT_YEAR)</f>
        <v>01.01.2025</v>
      </c>
      <c r="H51" s="1181" t="str">
        <f>_xlfn.IFERROR(IF(TITLE_PERIOD_END="","31.12."&amp;CURRENT_YEAR,"31.12."&amp;YEAR(TITLE_PERIOD_END)),"31.12."&amp;CURRENT_YEAR)</f>
        <v>31.12.2025</v>
      </c>
      <c r="I51" s="1808">
        <f>IF(OR(TITLE_PERIOD_START="",TITLE_PERIOD_END=""),TRUE,FALSE)</f>
        <v>1</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1668</v>
      </c>
      <c r="AZ51" s="1185" t="s">
        <v>1416</v>
      </c>
      <c r="BE51" s="1185">
        <v>2049</v>
      </c>
      <c r="BH51" s="1133" t="s">
        <v>1644</v>
      </c>
      <c r="BJ51" s="1282" t="s">
        <v>1669</v>
      </c>
      <c r="BL51" s="1282" t="s">
        <v>1669</v>
      </c>
    </row>
    <row customHeight="1" ht="11.25">
      <c r="A52" s="1139" t="s">
        <v>1670</v>
      </c>
      <c r="E52" s="472" t="s">
        <v>1671</v>
      </c>
      <c r="F52" s="1180" t="s">
        <v>1672</v>
      </c>
      <c r="G52" s="1181" t="str">
        <f>_xlfn.IFERROR(IF(TITLE_PERIOD_START="","01.01."&amp;CURRENT_YEAR,"01.01."&amp;YEAR(TITLE_PERIOD_START)),"01.01."&amp;CURRENT_YEAR)</f>
        <v>01.01.2025</v>
      </c>
      <c r="H52" s="1181" t="str">
        <f>_xlfn.IFERROR(IF(TITLE_PERIOD_END="","31.12."&amp;CURRENT_YEAR,"31.12."&amp;YEAR(TITLE_PERIOD_END)),"31.12."&amp;CURRENT_YEAR)</f>
        <v>31.12.2025</v>
      </c>
      <c r="I52" s="1808">
        <f>IF(OR(TITLE_PERIOD_START="",TITLE_PERIOD_END=""),TRUE,FALSE)</f>
        <v>1</v>
      </c>
      <c r="J52" s="181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1"/>
      <c r="AX52" s="1185" t="s">
        <v>1673</v>
      </c>
      <c r="AZ52" s="1185" t="s">
        <v>1213</v>
      </c>
      <c r="BE52" s="1185">
        <v>2050</v>
      </c>
      <c r="BH52" s="1133" t="s">
        <v>1648</v>
      </c>
      <c r="BJ52" s="1282" t="s">
        <v>1046</v>
      </c>
      <c r="BL52" s="1282" t="s">
        <v>1046</v>
      </c>
    </row>
    <row customHeight="1" ht="11.25">
      <c r="A53" s="1139" t="s">
        <v>1674</v>
      </c>
      <c r="E53" s="472" t="s">
        <v>1675</v>
      </c>
      <c r="F53" s="1180" t="s">
        <v>1675</v>
      </c>
      <c r="G53" s="1181" t="str">
        <f>_xlfn.IFERROR(IF(f_year="","01.01."&amp;CURRENT_YEAR,"01.01."&amp;f_year),"01.01."&amp;CURRENT_YEAR)</f>
        <v>01.01.2025</v>
      </c>
      <c r="H53" s="1181" t="str">
        <f>_xlfn.IFERROR(IF(f_year="","31.12."&amp;CURRENT_YEAR,"31.12."&amp;f_year),"31.12."&amp;CURRENT_YEAR)</f>
        <v>31.12.2025</v>
      </c>
      <c r="I53" s="1807">
        <f>IF(AND(f_year="",TITLE_DATE_FIL=""),TRUE,FALSE)</f>
        <v>0</v>
      </c>
      <c r="J53" s="1810" t="s">
        <v>1676</v>
      </c>
      <c r="K53" s="1811"/>
      <c r="AX53" s="1185" t="s">
        <v>1677</v>
      </c>
      <c r="BE53" s="1185">
        <v>2051</v>
      </c>
      <c r="BH53" s="1133" t="s">
        <v>1651</v>
      </c>
      <c r="BJ53" s="1282" t="s">
        <v>1624</v>
      </c>
      <c r="BL53" s="1282" t="s">
        <v>1624</v>
      </c>
    </row>
    <row customHeight="1" ht="11.25">
      <c r="A54" s="1139" t="s">
        <v>1678</v>
      </c>
      <c r="AX54" s="1185" t="s">
        <v>1679</v>
      </c>
      <c r="AZ54" s="1132" t="s">
        <v>1680</v>
      </c>
      <c r="BE54" s="1185">
        <v>2052</v>
      </c>
      <c r="BH54" s="1133" t="s">
        <v>1657</v>
      </c>
      <c r="BJ54" s="1282" t="s">
        <v>1628</v>
      </c>
      <c r="BL54" s="1282" t="s">
        <v>1628</v>
      </c>
    </row>
    <row customHeight="1" ht="11.25">
      <c r="A55" s="1139" t="s">
        <v>1681</v>
      </c>
      <c r="AX55" s="1185" t="s">
        <v>1682</v>
      </c>
      <c r="AZ55" s="1185" t="s">
        <v>1215</v>
      </c>
      <c r="BE55" s="1185">
        <v>2053</v>
      </c>
      <c r="BH55" s="1135" t="s">
        <v>22</v>
      </c>
      <c r="BJ55" s="1282" t="s">
        <v>1047</v>
      </c>
      <c r="BL55" s="1282" t="s">
        <v>1047</v>
      </c>
    </row>
    <row customHeight="1" ht="11.25">
      <c r="A56" s="1139" t="s">
        <v>1683</v>
      </c>
      <c r="D56" s="1183" t="s">
        <v>1684</v>
      </c>
      <c r="E56" s="1160" t="s">
        <v>110</v>
      </c>
      <c r="F56" s="1139" t="s">
        <v>1685</v>
      </c>
      <c r="AX56" s="1185" t="s">
        <v>1686</v>
      </c>
      <c r="AZ56" s="1185" t="s">
        <v>1242</v>
      </c>
      <c r="BE56" s="1185">
        <v>2054</v>
      </c>
      <c r="BH56" s="1135" t="s">
        <v>22</v>
      </c>
      <c r="BJ56" s="1282" t="s">
        <v>1635</v>
      </c>
      <c r="BL56" s="1282" t="s">
        <v>1635</v>
      </c>
    </row>
    <row customHeight="1" ht="11.25">
      <c r="A57" s="1139" t="s">
        <v>1687</v>
      </c>
      <c r="D57" s="1183" t="s">
        <v>1688</v>
      </c>
      <c r="E57" s="1160" t="s">
        <v>110</v>
      </c>
      <c r="F57" s="1139" t="s">
        <v>1685</v>
      </c>
      <c r="AX57" s="1185" t="s">
        <v>1689</v>
      </c>
      <c r="AZ57" s="1185" t="s">
        <v>1277</v>
      </c>
      <c r="BE57" s="1185">
        <v>2055</v>
      </c>
      <c r="BJ57" s="1282" t="s">
        <v>1644</v>
      </c>
      <c r="BL57" s="1282" t="s">
        <v>1644</v>
      </c>
    </row>
    <row customHeight="1" ht="11.25">
      <c r="A58" s="1139" t="s">
        <v>1690</v>
      </c>
      <c r="D58" s="1183" t="s">
        <v>1691</v>
      </c>
      <c r="E58" s="1160" t="s">
        <v>110</v>
      </c>
      <c r="F58" s="1139" t="s">
        <v>1685</v>
      </c>
      <c r="AX58" s="1185" t="s">
        <v>1692</v>
      </c>
      <c r="BE58" s="1185">
        <v>2056</v>
      </c>
      <c r="BJ58" s="1282" t="s">
        <v>1648</v>
      </c>
      <c r="BL58" s="1282" t="s">
        <v>1648</v>
      </c>
    </row>
    <row customHeight="1" ht="11.25">
      <c r="A59" s="1139" t="s">
        <v>1693</v>
      </c>
      <c r="D59" s="1183" t="s">
        <v>131</v>
      </c>
      <c r="E59" s="1160" t="s">
        <v>1580</v>
      </c>
      <c r="F59" s="1139" t="s">
        <v>1694</v>
      </c>
      <c r="AX59" s="1185" t="s">
        <v>1695</v>
      </c>
      <c r="AZ59" s="1132" t="s">
        <v>1696</v>
      </c>
      <c r="BE59" s="1185">
        <v>2057</v>
      </c>
      <c r="BJ59" s="1282" t="s">
        <v>1651</v>
      </c>
      <c r="BL59" s="1282" t="s">
        <v>1651</v>
      </c>
    </row>
    <row customHeight="1" ht="11.25">
      <c r="A60" s="1139" t="s">
        <v>1697</v>
      </c>
      <c r="D60" s="1183" t="s">
        <v>1698</v>
      </c>
      <c r="E60" s="1160" t="s">
        <v>1580</v>
      </c>
      <c r="F60" s="1139" t="s">
        <v>1694</v>
      </c>
      <c r="AX60" s="1185" t="s">
        <v>1699</v>
      </c>
      <c r="AZ60" s="1185" t="s">
        <v>1216</v>
      </c>
      <c r="BE60" s="1185">
        <v>2058</v>
      </c>
      <c r="BJ60" s="1282" t="s">
        <v>1657</v>
      </c>
      <c r="BL60" s="1282" t="s">
        <v>1657</v>
      </c>
    </row>
    <row customHeight="1" ht="11.25">
      <c r="A61" s="1139" t="s">
        <v>1700</v>
      </c>
      <c r="D61" s="1183" t="s">
        <v>1701</v>
      </c>
      <c r="E61" s="1160" t="s">
        <v>1580</v>
      </c>
      <c r="F61" s="1139" t="s">
        <v>1694</v>
      </c>
      <c r="AX61" s="1185" t="s">
        <v>1702</v>
      </c>
      <c r="AZ61" s="1185" t="s">
        <v>1243</v>
      </c>
      <c r="BE61" s="1185">
        <v>2059</v>
      </c>
      <c r="BL61" s="1282" t="s">
        <v>1039</v>
      </c>
    </row>
    <row customHeight="1" ht="11.25">
      <c r="A62" s="1139" t="s">
        <v>1703</v>
      </c>
      <c r="D62" s="1183" t="s">
        <v>130</v>
      </c>
      <c r="E62" s="1160">
        <v>30</v>
      </c>
      <c r="F62" s="1139" t="s">
        <v>1694</v>
      </c>
      <c r="AZ62" s="1185" t="s">
        <v>1278</v>
      </c>
      <c r="BE62" s="1185">
        <v>2060</v>
      </c>
      <c r="BL62" s="1282" t="s">
        <v>1041</v>
      </c>
    </row>
    <row customHeight="1" ht="11.25">
      <c r="A63" s="1139" t="s">
        <v>1704</v>
      </c>
      <c r="D63" s="1183" t="s">
        <v>1705</v>
      </c>
      <c r="E63" s="1160">
        <v>30</v>
      </c>
      <c r="F63" s="1139" t="s">
        <v>1694</v>
      </c>
      <c r="AZ63" s="1185" t="s">
        <v>1310</v>
      </c>
      <c r="BE63" s="1185">
        <v>2061</v>
      </c>
    </row>
    <row customHeight="1" ht="11.25">
      <c r="A64" s="1139" t="s">
        <v>1706</v>
      </c>
      <c r="D64" s="1183" t="s">
        <v>1707</v>
      </c>
      <c r="E64" s="1160">
        <v>30</v>
      </c>
      <c r="F64" s="1139" t="s">
        <v>1694</v>
      </c>
      <c r="AZ64" s="1185" t="s">
        <v>1333</v>
      </c>
      <c r="BE64" s="1185">
        <v>2062</v>
      </c>
    </row>
    <row customHeight="1" ht="11.25">
      <c r="A65" s="1139" t="s">
        <v>1708</v>
      </c>
      <c r="D65" s="1139"/>
      <c r="BE65" s="1185">
        <v>2063</v>
      </c>
    </row>
    <row customHeight="1" ht="11.25">
      <c r="A66" s="1139" t="s">
        <v>1709</v>
      </c>
      <c r="AZ66" s="1132" t="s">
        <v>1710</v>
      </c>
      <c r="BE66" s="1185">
        <v>2064</v>
      </c>
    </row>
    <row customHeight="1" ht="11.25">
      <c r="A67" s="1139" t="s">
        <v>1711</v>
      </c>
      <c r="AZ67" s="1185" t="s">
        <v>1217</v>
      </c>
      <c r="BE67" s="1185">
        <v>2065</v>
      </c>
    </row>
    <row customHeight="1" ht="11.25">
      <c r="A68" s="1139" t="s">
        <v>16</v>
      </c>
      <c r="AZ68" s="1185" t="s">
        <v>1244</v>
      </c>
      <c r="BE68" s="1185">
        <v>2066</v>
      </c>
      <c r="BH68" s="1132" t="s">
        <v>1712</v>
      </c>
      <c r="BJ68" s="1132" t="s">
        <v>1713</v>
      </c>
      <c r="BL68" s="1132" t="s">
        <v>1714</v>
      </c>
      <c r="BN68" s="1132" t="s">
        <v>1715</v>
      </c>
    </row>
    <row customHeight="1" ht="11.25">
      <c r="A69" s="1139" t="s">
        <v>1716</v>
      </c>
      <c r="AZ69" s="1185" t="s">
        <v>1279</v>
      </c>
      <c r="BE69" s="1185">
        <v>2067</v>
      </c>
      <c r="BH69" s="1133" t="s">
        <v>1717</v>
      </c>
      <c r="BI69" s="1182" t="s">
        <v>108</v>
      </c>
      <c r="BJ69" s="1133" t="s">
        <v>1718</v>
      </c>
      <c r="BK69" s="1182" t="s">
        <v>108</v>
      </c>
      <c r="BL69" s="1133" t="s">
        <v>1719</v>
      </c>
      <c r="BM69" s="1135" t="s">
        <v>108</v>
      </c>
      <c r="BN69" s="1133" t="s">
        <v>1720</v>
      </c>
    </row>
    <row customHeight="1" ht="11.25">
      <c r="A70" s="1139" t="s">
        <v>1721</v>
      </c>
      <c r="AZ70" s="1185" t="s">
        <v>1311</v>
      </c>
      <c r="BE70" s="1185">
        <v>2068</v>
      </c>
      <c r="BH70" s="1133" t="s">
        <v>1722</v>
      </c>
      <c r="BJ70" s="1133" t="s">
        <v>1723</v>
      </c>
      <c r="BL70" s="1133" t="s">
        <v>1724</v>
      </c>
      <c r="BN70" s="1133" t="s">
        <v>1725</v>
      </c>
    </row>
    <row customHeight="1" ht="11.25">
      <c r="A71" s="1139" t="s">
        <v>1726</v>
      </c>
      <c r="AZ71" s="1185" t="s">
        <v>1313</v>
      </c>
      <c r="BE71" s="1185">
        <v>2069</v>
      </c>
      <c r="BH71" s="1133" t="s">
        <v>1727</v>
      </c>
      <c r="BI71" s="1182" t="s">
        <v>89</v>
      </c>
      <c r="BJ71" s="1133" t="s">
        <v>1728</v>
      </c>
      <c r="BK71" s="1182" t="s">
        <v>89</v>
      </c>
      <c r="BL71" s="1133" t="s">
        <v>1729</v>
      </c>
      <c r="BM71" s="1135" t="s">
        <v>89</v>
      </c>
      <c r="BN71" s="1133" t="s">
        <v>1730</v>
      </c>
    </row>
    <row customHeight="1" ht="11.25">
      <c r="A72" s="1139" t="s">
        <v>1731</v>
      </c>
      <c r="AZ72" s="1185" t="s">
        <v>19</v>
      </c>
      <c r="BE72" s="1185">
        <v>2070</v>
      </c>
      <c r="BH72" s="1133" t="s">
        <v>1732</v>
      </c>
      <c r="BJ72" s="1133" t="s">
        <v>1732</v>
      </c>
      <c r="BL72" s="1133" t="s">
        <v>1732</v>
      </c>
      <c r="BN72" s="1133" t="s">
        <v>1733</v>
      </c>
    </row>
    <row customHeight="1" ht="11.25">
      <c r="A73" s="1139" t="s">
        <v>1734</v>
      </c>
      <c r="BH73" s="1133" t="s">
        <v>1735</v>
      </c>
      <c r="BI73" s="1182" t="s">
        <v>110</v>
      </c>
      <c r="BJ73" s="1133" t="s">
        <v>1736</v>
      </c>
      <c r="BK73" s="1182" t="s">
        <v>110</v>
      </c>
      <c r="BL73" s="1133" t="s">
        <v>1737</v>
      </c>
      <c r="BM73" s="1135" t="s">
        <v>110</v>
      </c>
      <c r="BN73" s="1133" t="s">
        <v>1738</v>
      </c>
    </row>
    <row customHeight="1" ht="11.25">
      <c r="A74" s="1139" t="s">
        <v>1739</v>
      </c>
      <c r="BH74" s="1133" t="s">
        <v>1740</v>
      </c>
      <c r="BJ74" s="1133" t="s">
        <v>1741</v>
      </c>
      <c r="BL74" s="1133" t="s">
        <v>1742</v>
      </c>
      <c r="BN74" s="1133" t="s">
        <v>1743</v>
      </c>
    </row>
    <row customHeight="1" ht="11.25">
      <c r="A75" s="1139" t="s">
        <v>1744</v>
      </c>
      <c r="AZ75" s="1132" t="s">
        <v>1745</v>
      </c>
      <c r="BH75" s="1133" t="s">
        <v>1746</v>
      </c>
      <c r="BJ75" s="1133" t="s">
        <v>1746</v>
      </c>
      <c r="BL75" s="1133" t="s">
        <v>1746</v>
      </c>
    </row>
    <row customHeight="1" ht="11.25">
      <c r="A76" s="1139" t="s">
        <v>1747</v>
      </c>
      <c r="AZ76" s="1185" t="s">
        <v>1226</v>
      </c>
      <c r="BH76" s="1133" t="s">
        <v>1748</v>
      </c>
      <c r="BJ76" s="1133" t="s">
        <v>1749</v>
      </c>
      <c r="BL76" s="1133" t="s">
        <v>1750</v>
      </c>
    </row>
    <row customHeight="1" ht="11.25">
      <c r="A77" s="1139" t="s">
        <v>1751</v>
      </c>
      <c r="AZ77" s="1185" t="s">
        <v>1254</v>
      </c>
    </row>
    <row customHeight="1" ht="11.25">
      <c r="A78" s="1139" t="s">
        <v>1752</v>
      </c>
      <c r="AZ78" s="1185" t="s">
        <v>1286</v>
      </c>
    </row>
    <row customHeight="1" ht="11.25">
      <c r="A79" s="1139" t="s">
        <v>1753</v>
      </c>
      <c r="AZ79" s="1185" t="s">
        <v>1317</v>
      </c>
      <c r="BH79" s="1132" t="s">
        <v>1754</v>
      </c>
      <c r="BJ79" s="1132" t="s">
        <v>1755</v>
      </c>
      <c r="BL79" s="1132" t="s">
        <v>1756</v>
      </c>
    </row>
    <row customHeight="1" ht="11.25">
      <c r="A80" s="1139" t="s">
        <v>1757</v>
      </c>
      <c r="AZ80" s="1185" t="s">
        <v>1338</v>
      </c>
      <c r="BH80" s="1133" t="s">
        <v>1758</v>
      </c>
      <c r="BJ80" s="1133" t="s">
        <v>1759</v>
      </c>
      <c r="BL80" s="1133" t="s">
        <v>1760</v>
      </c>
    </row>
    <row customHeight="1" ht="11.25">
      <c r="A81" s="1139" t="s">
        <v>1761</v>
      </c>
      <c r="AZ81" s="1185" t="s">
        <v>1355</v>
      </c>
      <c r="BH81" s="1133" t="s">
        <v>1762</v>
      </c>
      <c r="BJ81" s="1133" t="s">
        <v>1763</v>
      </c>
      <c r="BL81" s="1133" t="s">
        <v>1764</v>
      </c>
    </row>
    <row customHeight="1" ht="11.25">
      <c r="A82" s="1139" t="s">
        <v>1765</v>
      </c>
      <c r="AZ82" s="1185" t="s">
        <v>1370</v>
      </c>
      <c r="BH82" s="1133" t="s">
        <v>1766</v>
      </c>
      <c r="BJ82" s="1133" t="s">
        <v>1767</v>
      </c>
      <c r="BL82" s="1133" t="s">
        <v>1768</v>
      </c>
    </row>
    <row customHeight="1" ht="11.25">
      <c r="A83" s="1139" t="s">
        <v>1769</v>
      </c>
      <c r="BH83" s="1133" t="s">
        <v>1770</v>
      </c>
      <c r="BJ83" s="1133" t="s">
        <v>1771</v>
      </c>
      <c r="BL83" s="1133" t="s">
        <v>1772</v>
      </c>
    </row>
    <row customHeight="1" ht="11.25">
      <c r="A84" s="1139" t="s">
        <v>1773</v>
      </c>
      <c r="AZ84" s="1132" t="s">
        <v>1774</v>
      </c>
    </row>
    <row customHeight="1" ht="11.25">
      <c r="A85" s="1935" t="s">
        <v>1775</v>
      </c>
      <c r="AZ85" s="1185" t="s">
        <v>1776</v>
      </c>
    </row>
    <row customHeight="1" ht="11.25">
      <c r="A86" s="1139" t="s">
        <v>1777</v>
      </c>
      <c r="AZ86" s="1185" t="s">
        <v>1778</v>
      </c>
      <c r="BH86" s="1132" t="s">
        <v>1779</v>
      </c>
      <c r="BJ86" s="1132" t="s">
        <v>1780</v>
      </c>
      <c r="BL86" s="1132" t="s">
        <v>1781</v>
      </c>
    </row>
    <row customHeight="1" ht="11.25">
      <c r="A87" s="1139" t="s">
        <v>1782</v>
      </c>
      <c r="AZ87" s="1185" t="s">
        <v>1783</v>
      </c>
      <c r="BH87" s="1133" t="s">
        <v>1784</v>
      </c>
      <c r="BJ87" s="1133" t="s">
        <v>1785</v>
      </c>
      <c r="BL87" s="1133" t="s">
        <v>1786</v>
      </c>
    </row>
    <row customHeight="1" ht="11.25">
      <c r="A88" s="1139" t="s">
        <v>1787</v>
      </c>
      <c r="AZ88" s="1671"/>
      <c r="BH88" s="1133" t="s">
        <v>1788</v>
      </c>
      <c r="BJ88" s="1133" t="s">
        <v>1789</v>
      </c>
      <c r="BL88" s="1133" t="s">
        <v>1790</v>
      </c>
    </row>
    <row customHeight="1" ht="11.25">
      <c r="A89" s="1139" t="s">
        <v>1791</v>
      </c>
      <c r="AZ89" s="1132" t="s">
        <v>1792</v>
      </c>
    </row>
    <row customHeight="1" ht="11.25">
      <c r="A90" s="1139" t="s">
        <v>1793</v>
      </c>
      <c r="AZ90" s="1185" t="s">
        <v>1017</v>
      </c>
    </row>
    <row customHeight="1" ht="11.25">
      <c r="A91" s="1139" t="s">
        <v>1794</v>
      </c>
      <c r="AZ91" s="1185" t="s">
        <v>1053</v>
      </c>
      <c r="BH91" s="1132" t="s">
        <v>1795</v>
      </c>
      <c r="BJ91" s="1132" t="s">
        <v>1796</v>
      </c>
      <c r="BL91" s="1132" t="s">
        <v>1797</v>
      </c>
    </row>
    <row customHeight="1" ht="11.25">
      <c r="AZ92" s="1185" t="s">
        <v>1798</v>
      </c>
      <c r="BH92" s="1133" t="s">
        <v>1799</v>
      </c>
      <c r="BJ92" s="1133" t="s">
        <v>1800</v>
      </c>
      <c r="BL92" s="1133" t="s">
        <v>1801</v>
      </c>
    </row>
    <row customHeight="1" ht="11.25">
      <c r="AZ93" s="1185" t="s">
        <v>1802</v>
      </c>
      <c r="BH93" s="1133" t="s">
        <v>1803</v>
      </c>
      <c r="BJ93" s="1133" t="s">
        <v>1804</v>
      </c>
      <c r="BL93" s="1133" t="s">
        <v>1805</v>
      </c>
    </row>
    <row customHeight="1" ht="11.25">
      <c r="AZ94" s="1185" t="s">
        <v>1806</v>
      </c>
    </row>
    <row r="96" customHeight="1" ht="11.25">
      <c r="AZ96" s="1132" t="s">
        <v>1807</v>
      </c>
      <c r="BH96" s="1132" t="s">
        <v>1808</v>
      </c>
      <c r="BJ96" s="1132" t="s">
        <v>1809</v>
      </c>
      <c r="BL96" s="1132" t="s">
        <v>1810</v>
      </c>
      <c r="BN96" s="1132" t="s">
        <v>1811</v>
      </c>
    </row>
    <row customHeight="1" ht="11.25">
      <c r="AZ97" s="1966" t="s">
        <v>1812</v>
      </c>
      <c r="BA97" s="1967" t="s">
        <v>1813</v>
      </c>
      <c r="BH97" s="1133" t="s">
        <v>1814</v>
      </c>
      <c r="BJ97" s="1133" t="s">
        <v>1815</v>
      </c>
      <c r="BL97" s="1133" t="s">
        <v>1816</v>
      </c>
      <c r="BN97" s="1133" t="s">
        <v>1817</v>
      </c>
    </row>
    <row customHeight="1" ht="11.25">
      <c r="AZ98" s="1966" t="s">
        <v>1818</v>
      </c>
      <c r="BA98" s="1967" t="s">
        <v>1819</v>
      </c>
      <c r="BH98" s="1133" t="s">
        <v>1820</v>
      </c>
      <c r="BJ98" s="1133" t="s">
        <v>1821</v>
      </c>
      <c r="BL98" s="1133" t="s">
        <v>1822</v>
      </c>
      <c r="BN98" s="1133" t="s">
        <v>1823</v>
      </c>
    </row>
    <row customHeight="1" ht="22.5">
      <c r="AZ99" s="1966" t="s">
        <v>1824</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1825</v>
      </c>
      <c r="BJ99" s="1133" t="s">
        <v>1826</v>
      </c>
      <c r="BL99" s="1133" t="s">
        <v>1827</v>
      </c>
      <c r="BN99" s="1133" t="s">
        <v>1828</v>
      </c>
    </row>
    <row customHeight="1" ht="22.5">
      <c r="AZ100" s="1966" t="s">
        <v>1829</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1416</v>
      </c>
      <c r="BL100" s="1133" t="s">
        <v>1416</v>
      </c>
      <c r="BN100" s="1133" t="s">
        <v>1830</v>
      </c>
    </row>
    <row customHeight="1" ht="22.5">
      <c r="AZ101" s="1966" t="s">
        <v>1831</v>
      </c>
      <c r="BA101" s="1967" t="s">
        <v>1832</v>
      </c>
      <c r="BN101" s="1133" t="s">
        <v>1833</v>
      </c>
    </row>
    <row customHeight="1" ht="22.5">
      <c r="AZ102" s="1966" t="s">
        <v>1834</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1835</v>
      </c>
    </row>
    <row customHeight="1" ht="11.25">
      <c r="AZ103" s="1966" t="s">
        <v>1836</v>
      </c>
      <c r="BA103" s="1967" t="s">
        <v>1837</v>
      </c>
      <c r="BN103" s="1133" t="s">
        <v>1838</v>
      </c>
    </row>
    <row customHeight="1" ht="11.25">
      <c r="BN104" s="1133" t="s">
        <v>1839</v>
      </c>
    </row>
    <row customHeight="1" ht="11.25">
      <c r="AZ105" s="1757" t="s">
        <v>1840</v>
      </c>
    </row>
    <row customHeight="1" ht="11.25">
      <c r="AZ106" s="1185" t="s">
        <v>1841</v>
      </c>
    </row>
    <row customHeight="1" ht="11.25">
      <c r="AZ107" s="1185" t="s">
        <v>1842</v>
      </c>
      <c r="BH107" s="1132" t="s">
        <v>1843</v>
      </c>
      <c r="BJ107" s="1132" t="s">
        <v>1844</v>
      </c>
      <c r="BL107" s="1132" t="s">
        <v>1845</v>
      </c>
      <c r="BN107" s="1132" t="s">
        <v>1846</v>
      </c>
    </row>
    <row customHeight="1" ht="11.25">
      <c r="AZ108" s="1185" t="s">
        <v>569</v>
      </c>
      <c r="BH108" s="1133" t="s">
        <v>1847</v>
      </c>
      <c r="BJ108" s="1133" t="s">
        <v>1848</v>
      </c>
      <c r="BL108" s="1133" t="s">
        <v>1502</v>
      </c>
      <c r="BN108" s="1133" t="s">
        <v>1849</v>
      </c>
    </row>
    <row customHeight="1" ht="11.25">
      <c r="BH109" s="1133" t="s">
        <v>1850</v>
      </c>
    </row>
    <row customHeight="1" ht="11.25">
      <c r="AZ110" s="1757" t="s">
        <v>1851</v>
      </c>
      <c r="BH110" s="1133" t="s">
        <v>1850</v>
      </c>
    </row>
    <row customHeight="1" ht="11.25">
      <c r="AZ111" s="1966" t="s">
        <v>1812</v>
      </c>
      <c r="BA111" s="1967" t="s">
        <v>1813</v>
      </c>
    </row>
    <row customHeight="1" ht="11.25">
      <c r="AZ112" s="1966" t="s">
        <v>1818</v>
      </c>
      <c r="BA112" s="1967" t="s">
        <v>1819</v>
      </c>
    </row>
    <row customHeight="1" ht="22.5">
      <c r="AZ113" s="1966" t="s">
        <v>1824</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1829</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1852</v>
      </c>
    </row>
    <row customHeight="1" ht="22.5">
      <c r="AZ115" s="1966" t="s">
        <v>1834</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1213</v>
      </c>
    </row>
    <row customHeight="1" ht="11.25">
      <c r="AZ116" s="1966" t="s">
        <v>1836</v>
      </c>
      <c r="BA116" s="1967" t="s">
        <v>1837</v>
      </c>
      <c r="BH116" s="1133" t="s">
        <v>1240</v>
      </c>
    </row>
    <row customHeight="1" ht="11.25">
      <c r="BH117" s="1133" t="s">
        <v>1275</v>
      </c>
    </row>
    <row customHeight="1" ht="11.25">
      <c r="BH118" s="1133"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EDAD8-8276-4F8D-ADCA-A9711E7B471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7" width="15.00390625" hidden="1" customWidth="1"/>
    <col min="3" max="3" style="3235" width="3.00390625" customWidth="1"/>
    <col min="4" max="4" style="3316" width="6.00390625" customWidth="1"/>
    <col min="5" max="5" style="3235" width="52.00390625" customWidth="1"/>
    <col min="6" max="6" style="3235" width="48.00390625" customWidth="1"/>
    <col min="7" max="7" style="3235" width="93.00390625" customWidth="1"/>
    <col min="8" max="8" style="3235" width="8.00390625" customWidth="1"/>
    <col min="9" max="9" style="3235" width="64.00390625" customWidth="1"/>
    <col min="10" max="10" style="3235" width="9.140625" hidden="1"/>
  </cols>
  <sheetData>
    <row customHeight="1" ht="11.25" hidden="1">
      <c r="A1" s="566" t="s">
        <v>297</v>
      </c>
      <c r="J1" s="520" t="s">
        <v>14</v>
      </c>
    </row>
    <row customHeight="1" ht="22.5" hidden="1">
      <c r="A2" s="567"/>
      <c r="B2" s="567"/>
      <c r="C2" s="1795" t="s">
        <v>687</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Ростовская область</v>
      </c>
      <c r="E6" s="2241"/>
      <c r="F6" s="2241"/>
      <c r="I6" s="780"/>
      <c r="J6" s="520">
        <v>17</v>
      </c>
    </row>
    <row s="3236"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298</v>
      </c>
      <c r="E9" s="2270"/>
      <c r="F9" s="2270"/>
      <c r="G9" s="2273" t="s">
        <v>299</v>
      </c>
      <c r="J9" s="520">
        <v>11</v>
      </c>
    </row>
    <row customHeight="1" ht="11.549999999999999">
      <c r="A10" s="567"/>
      <c r="B10" s="567"/>
      <c r="C10" s="522"/>
      <c r="D10" s="1539" t="s">
        <v>87</v>
      </c>
      <c r="E10" s="1541" t="s">
        <v>300</v>
      </c>
      <c r="F10" s="1541" t="s">
        <v>301</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МУП "ЖКХ Миллеровского района"</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1853</v>
      </c>
      <c r="F13" s="1586" t="s">
        <v>304</v>
      </c>
      <c r="G13" s="539"/>
      <c r="H13" s="1598"/>
      <c r="J13" s="520">
        <v>19</v>
      </c>
    </row>
    <row customHeight="1" ht="19.95">
      <c r="A14" s="567"/>
      <c r="B14" s="567"/>
      <c r="C14" s="522"/>
      <c r="D14" s="1588" t="s">
        <v>707</v>
      </c>
      <c r="E14" s="1589" t="s">
        <v>1854</v>
      </c>
      <c r="F14" s="1591"/>
      <c r="G14" s="1590" t="s">
        <v>1855</v>
      </c>
      <c r="H14" s="1598"/>
      <c r="J14" s="520">
        <v>19</v>
      </c>
    </row>
    <row customHeight="1" ht="19.95">
      <c r="A15" s="567"/>
      <c r="B15" s="567"/>
      <c r="C15" s="522"/>
      <c r="D15" s="1588" t="s">
        <v>305</v>
      </c>
      <c r="E15" s="1589" t="s">
        <v>1856</v>
      </c>
      <c r="F15" s="1591"/>
      <c r="G15" s="1590" t="s">
        <v>1857</v>
      </c>
      <c r="H15" s="1598"/>
      <c r="J15" s="520">
        <v>19</v>
      </c>
    </row>
    <row customHeight="1" ht="24">
      <c r="A16" s="567"/>
      <c r="B16" s="567"/>
      <c r="C16" s="522"/>
      <c r="D16" s="1588" t="s">
        <v>308</v>
      </c>
      <c r="E16" s="1587" t="s">
        <v>1858</v>
      </c>
      <c r="F16" s="1596"/>
      <c r="G16" s="539" t="s">
        <v>1859</v>
      </c>
      <c r="H16" s="1598"/>
      <c r="J16" s="520">
        <v>23</v>
      </c>
    </row>
    <row customHeight="1" ht="48.29999999999999">
      <c r="A17" s="567"/>
      <c r="B17" s="567"/>
      <c r="C17" s="522"/>
      <c r="D17" s="1585">
        <v>3</v>
      </c>
      <c r="E17" s="1592" t="s">
        <v>1860</v>
      </c>
      <c r="F17" s="1591"/>
      <c r="G17" s="539" t="s">
        <v>1861</v>
      </c>
      <c r="H17" s="1598"/>
      <c r="J17" s="520">
        <v>46</v>
      </c>
    </row>
    <row customHeight="1" ht="48.29999999999999">
      <c r="A18" s="1540">
        <v>1</v>
      </c>
      <c r="B18" s="567"/>
      <c r="C18" s="1542"/>
      <c r="D18" s="1585" t="s">
        <v>90</v>
      </c>
      <c r="E18" s="1592" t="s">
        <v>1862</v>
      </c>
      <c r="F18" s="1591"/>
      <c r="G18" s="539" t="s">
        <v>1861</v>
      </c>
      <c r="H18" s="1598"/>
      <c r="I18" s="917"/>
      <c r="J18" s="520">
        <v>46</v>
      </c>
    </row>
    <row customHeight="1" ht="23.25">
      <c r="A19" s="567"/>
      <c r="B19" s="567"/>
      <c r="C19" s="522"/>
      <c r="D19" s="1585" t="s">
        <v>110</v>
      </c>
      <c r="E19" s="1592" t="s">
        <v>1863</v>
      </c>
      <c r="F19" s="1586" t="s">
        <v>304</v>
      </c>
      <c r="G19" s="2536" t="s">
        <v>1864</v>
      </c>
      <c r="H19" s="540"/>
      <c r="J19" s="520">
        <v>22</v>
      </c>
    </row>
    <row s="4680" customFormat="1" customHeight="1" ht="5.25" hidden="1">
      <c r="A20" s="567"/>
      <c r="B20" s="567"/>
      <c r="C20" s="1594"/>
      <c r="D20" s="1593" t="s">
        <v>1114</v>
      </c>
      <c r="E20" s="1079"/>
      <c r="F20" s="1078"/>
      <c r="G20" s="2537"/>
      <c r="J20" s="1595">
        <v>0</v>
      </c>
    </row>
    <row customHeight="1" ht="15.75">
      <c r="A21" s="567"/>
      <c r="B21" s="567"/>
      <c r="C21" s="522"/>
      <c r="D21" s="532"/>
      <c r="E21" s="480" t="s">
        <v>337</v>
      </c>
      <c r="F21" s="534"/>
      <c r="G21" s="2538"/>
      <c r="H21" s="1598"/>
      <c r="J21" s="520">
        <v>15</v>
      </c>
    </row>
    <row s="3237" customFormat="1" customHeight="1" ht="26.25">
      <c r="A22" s="567"/>
      <c r="B22" s="567"/>
      <c r="C22" s="567"/>
      <c r="D22" s="1585" t="s">
        <v>91</v>
      </c>
      <c r="E22" s="539" t="s">
        <v>1865</v>
      </c>
      <c r="F22" s="1591"/>
      <c r="G22" s="539" t="s">
        <v>1866</v>
      </c>
      <c r="H22" s="1597"/>
      <c r="J22" s="566">
        <v>25</v>
      </c>
    </row>
    <row s="3237" customFormat="1" customHeight="1" ht="19.95">
      <c r="A23" s="567"/>
      <c r="B23" s="567"/>
      <c r="C23" s="567"/>
      <c r="D23" s="1585" t="s">
        <v>92</v>
      </c>
      <c r="E23" s="1592" t="s">
        <v>1867</v>
      </c>
      <c r="F23" s="1596"/>
      <c r="G23" s="539" t="s">
        <v>1868</v>
      </c>
      <c r="H23" s="1597"/>
      <c r="J23" s="566">
        <v>19</v>
      </c>
    </row>
    <row s="3237" customFormat="1" customHeight="1" ht="144" hidden="1">
      <c r="A24" s="567"/>
      <c r="B24" s="567"/>
      <c r="C24" s="567"/>
      <c r="D24" s="1585" t="s">
        <v>111</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81</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14F28-3C87-BF74-8C38-C1D09B1198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46.00390625" customWidth="1"/>
    <col min="7" max="8" style="4521" width="16.00390625" customWidth="1"/>
    <col min="9" max="9" style="4521" width="35.00390625" customWidth="1"/>
    <col min="10" max="10" style="4521" width="89.00390625" customWidth="1"/>
    <col min="11" max="11" style="4473" width="3.00390625" customWidth="1"/>
    <col min="12" max="14" style="4473" width="8.00390625" customWidth="1"/>
    <col min="15" max="15" style="4473" width="25.00390625" customWidth="1"/>
    <col min="16" max="16" style="4473" width="14.00390625" customWidth="1"/>
    <col min="17" max="20" style="2882" width="8.00390625" customWidth="1"/>
    <col min="21" max="254" style="4521" width="8.00390625" customWidth="1"/>
    <col min="255" max="255" style="4521" width="9.140625" hidden="1"/>
  </cols>
  <sheetData>
    <row customHeight="1" ht="22.5" hidden="1">
      <c r="F1" s="1696" t="s">
        <v>1869</v>
      </c>
      <c r="G1" s="1696" t="s">
        <v>48</v>
      </c>
      <c r="H1" s="1696" t="s">
        <v>50</v>
      </c>
      <c r="IU1" s="1220" t="s">
        <v>14</v>
      </c>
    </row>
    <row s="5241" customFormat="1" customHeight="1" ht="22.5" hidden="1">
      <c r="A2" s="896"/>
      <c r="B2" s="1225">
        <v>1</v>
      </c>
      <c r="C2" s="1225"/>
      <c r="D2" s="1993" t="s">
        <v>687</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30" customFormat="1" customHeight="1" ht="4.2">
      <c r="A3" s="561"/>
      <c r="D3" s="559"/>
      <c r="F3" s="312" t="s">
        <v>82</v>
      </c>
      <c r="G3" s="559" t="s">
        <v>83</v>
      </c>
      <c r="H3" s="559"/>
      <c r="I3" s="559"/>
      <c r="J3" s="292" t="s">
        <v>84</v>
      </c>
      <c r="K3" s="312" t="s">
        <v>82</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4"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4"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4"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4" customFormat="1" customHeight="1" ht="14.699999999999998">
      <c r="A7" s="1220"/>
      <c r="B7" s="1225"/>
      <c r="C7" s="1220"/>
      <c r="D7" s="1560"/>
      <c r="E7" s="2166" t="s">
        <v>298</v>
      </c>
      <c r="F7" s="2167"/>
      <c r="G7" s="2167"/>
      <c r="H7" s="2167"/>
      <c r="I7" s="2167"/>
      <c r="J7" s="2539" t="s">
        <v>299</v>
      </c>
      <c r="K7" s="565"/>
      <c r="L7" s="565"/>
      <c r="M7" s="565"/>
      <c r="N7" s="565"/>
      <c r="O7" s="291"/>
      <c r="P7" s="565"/>
      <c r="Q7" s="290"/>
      <c r="R7" s="290"/>
      <c r="S7" s="290"/>
      <c r="T7" s="290"/>
      <c r="IU7" s="572">
        <v>14</v>
      </c>
    </row>
    <row s="3384" customFormat="1" customHeight="1" ht="21">
      <c r="A8" s="1220"/>
      <c r="B8" s="1225"/>
      <c r="C8" s="1220"/>
      <c r="D8" s="1560"/>
      <c r="E8" s="1613" t="s">
        <v>87</v>
      </c>
      <c r="F8" s="1605" t="s">
        <v>1869</v>
      </c>
      <c r="G8" s="1605" t="s">
        <v>48</v>
      </c>
      <c r="H8" s="1605" t="s">
        <v>50</v>
      </c>
      <c r="I8" s="1605" t="s">
        <v>1870</v>
      </c>
      <c r="J8" s="2540"/>
      <c r="K8" s="565"/>
      <c r="L8" s="565"/>
      <c r="M8" s="565"/>
      <c r="N8" s="565"/>
      <c r="O8" s="291"/>
      <c r="P8" s="565"/>
      <c r="Q8" s="290"/>
      <c r="R8" s="290"/>
      <c r="S8" s="290"/>
      <c r="T8" s="290"/>
      <c r="IU8" s="572">
        <v>20</v>
      </c>
    </row>
    <row s="5241"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41" customFormat="1" customHeight="1" ht="15.75">
      <c r="A10" s="1696"/>
      <c r="B10" s="1225"/>
      <c r="C10" s="477"/>
      <c r="D10" s="866"/>
      <c r="E10" s="1606"/>
      <c r="F10" s="1565" t="s">
        <v>1871</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4"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4"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4"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9" customFormat="1" customHeight="1" ht="10.5">
      <c r="B14" s="899"/>
      <c r="D14" s="247"/>
      <c r="K14" s="565"/>
      <c r="L14" s="565"/>
      <c r="M14" s="565"/>
      <c r="N14" s="565"/>
      <c r="O14" s="291"/>
      <c r="P14" s="565"/>
      <c r="Q14" s="290"/>
      <c r="R14" s="290"/>
      <c r="S14" s="290"/>
      <c r="T14" s="290"/>
      <c r="IU14" s="246">
        <v>10</v>
      </c>
    </row>
    <row s="3309"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81</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77298-64EA-842D-B108-81675B0F30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16.00390625" customWidth="1"/>
    <col min="8" max="8" style="4521" width="12.00390625" customWidth="1"/>
    <col min="9" max="9" style="4521" width="32.00390625" customWidth="1"/>
    <col min="10" max="11" style="4521" width="41.00390625" customWidth="1"/>
    <col min="12" max="12" style="4521" width="89.00390625" customWidth="1"/>
    <col min="13" max="13" style="4473" width="3.00390625" customWidth="1"/>
    <col min="14" max="16" style="4473" width="8.00390625" customWidth="1"/>
    <col min="17" max="17" style="4473" width="25.00390625" customWidth="1"/>
    <col min="18" max="18" style="4473" width="14.00390625" customWidth="1"/>
    <col min="19" max="22" style="2882" width="8.00390625" customWidth="1"/>
    <col min="23" max="256" style="4521" width="8.00390625" customWidth="1"/>
    <col min="257" max="257" style="4521" width="9.140625" hidden="1"/>
  </cols>
  <sheetData>
    <row customHeight="1" ht="22.5" hidden="1">
      <c r="IW1" s="1220" t="s">
        <v>14</v>
      </c>
    </row>
    <row s="5241" customFormat="1" customHeight="1" ht="22.5" hidden="1">
      <c r="A2" s="896"/>
      <c r="B2" s="1225">
        <v>1</v>
      </c>
      <c r="C2" s="1225"/>
      <c r="D2" s="1993" t="s">
        <v>687</v>
      </c>
      <c r="E2" s="1954"/>
      <c r="F2" s="1957" t="str">
        <f>IF(ROIV_INFO_NAME="","",ROIV_INFO_NAME)</f>
        <v>МУП "ЖКХ Миллеровского района"</v>
      </c>
      <c r="G2" s="1982" t="s">
        <v>22</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30" customFormat="1" customHeight="1" ht="5.25" hidden="1">
      <c r="A3" s="561"/>
      <c r="D3" s="559"/>
      <c r="F3" s="312" t="s">
        <v>82</v>
      </c>
      <c r="G3" s="1800" t="s">
        <v>83</v>
      </c>
      <c r="H3" s="559"/>
      <c r="I3" s="559"/>
      <c r="J3" s="559"/>
      <c r="K3" s="559"/>
      <c r="L3" s="292" t="s">
        <v>84</v>
      </c>
      <c r="M3" s="312" t="s">
        <v>82</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4"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4"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653"/>
      <c r="M5" s="312"/>
      <c r="N5" s="565"/>
      <c r="O5" s="565"/>
      <c r="P5" s="565"/>
      <c r="Q5" s="291"/>
      <c r="R5" s="565"/>
      <c r="S5" s="290"/>
      <c r="T5" s="290"/>
      <c r="U5" s="290"/>
      <c r="V5" s="290"/>
      <c r="IW5" s="572">
        <v>26</v>
      </c>
    </row>
    <row s="3384"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4" customFormat="1" customHeight="1" ht="14.699999999999998">
      <c r="A7" s="1220"/>
      <c r="B7" s="1225"/>
      <c r="C7" s="1220"/>
      <c r="D7" s="1560"/>
      <c r="E7" s="2166" t="s">
        <v>298</v>
      </c>
      <c r="F7" s="2167"/>
      <c r="G7" s="2167"/>
      <c r="H7" s="2167"/>
      <c r="I7" s="2167"/>
      <c r="J7" s="2167"/>
      <c r="K7" s="2167"/>
      <c r="L7" s="2539" t="s">
        <v>299</v>
      </c>
      <c r="M7" s="565"/>
      <c r="N7" s="565"/>
      <c r="O7" s="565"/>
      <c r="P7" s="565"/>
      <c r="Q7" s="291"/>
      <c r="R7" s="565"/>
      <c r="S7" s="290"/>
      <c r="T7" s="290"/>
      <c r="U7" s="290"/>
      <c r="V7" s="290"/>
      <c r="IW7" s="572">
        <v>14</v>
      </c>
    </row>
    <row s="3384" customFormat="1" customHeight="1" ht="67.2">
      <c r="A8" s="1220"/>
      <c r="B8" s="1225"/>
      <c r="C8" s="1220"/>
      <c r="D8" s="1560"/>
      <c r="E8" s="2543" t="s">
        <v>87</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4" customFormat="1" customHeight="1" ht="29.25">
      <c r="A9" s="1220"/>
      <c r="B9" s="1225"/>
      <c r="C9" s="1220"/>
      <c r="D9" s="1560"/>
      <c r="E9" s="2544"/>
      <c r="F9" s="2544"/>
      <c r="G9" s="1602" t="s">
        <v>1872</v>
      </c>
      <c r="H9" s="1602" t="s">
        <v>1873</v>
      </c>
      <c r="I9" s="1602" t="s">
        <v>1874</v>
      </c>
      <c r="J9" s="2544"/>
      <c r="K9" s="2544"/>
      <c r="L9" s="2540"/>
      <c r="M9" s="565"/>
      <c r="N9" s="565"/>
      <c r="O9" s="565"/>
      <c r="P9" s="565"/>
      <c r="Q9" s="291"/>
      <c r="R9" s="565"/>
      <c r="S9" s="290"/>
      <c r="T9" s="290"/>
      <c r="U9" s="290"/>
      <c r="V9" s="290"/>
      <c r="IW9" s="572">
        <v>28</v>
      </c>
    </row>
    <row s="5241" customFormat="1" customHeight="1" ht="23.25">
      <c r="A10" s="2164"/>
      <c r="B10" s="1225">
        <v>1</v>
      </c>
      <c r="C10" s="1225"/>
      <c r="D10" s="865"/>
      <c r="E10" s="863">
        <v>1</v>
      </c>
      <c r="F10" s="1604" t="str">
        <f>IF(ROIV_INFO_NAME="","",ROIV_INFO_NAME)</f>
        <v>МУП "ЖКХ Миллеровского района"</v>
      </c>
      <c r="G10" s="1797" t="s">
        <v>22</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41" customFormat="1" customHeight="1" ht="15.75">
      <c r="A11" s="2164"/>
      <c r="B11" s="1225"/>
      <c r="C11" s="477"/>
      <c r="D11" s="866"/>
      <c r="E11" s="486"/>
      <c r="F11" s="481" t="s">
        <v>1875</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4"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4"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4"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81</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44328-70D8-7E68-C699-AF7B5734C9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16.00390625" customWidth="1"/>
    <col min="8" max="8" style="4521" width="12.00390625" customWidth="1"/>
    <col min="9" max="9" style="4521" width="32.00390625" customWidth="1"/>
    <col min="10" max="11" style="4521" width="41.00390625" customWidth="1"/>
    <col min="12" max="12" style="4521" width="89.00390625" customWidth="1"/>
    <col min="13" max="13" style="4473" width="3.00390625" customWidth="1"/>
    <col min="14" max="16" style="4473" width="8.00390625" customWidth="1"/>
    <col min="17" max="17" style="4473" width="25.00390625" customWidth="1"/>
    <col min="18" max="18" style="4473" width="14.00390625" customWidth="1"/>
    <col min="19" max="22" style="2882" width="8.00390625" customWidth="1"/>
    <col min="23" max="256" style="4521" width="8.00390625" customWidth="1"/>
    <col min="257" max="257" style="4521" width="9.140625" hidden="1"/>
  </cols>
  <sheetData>
    <row customHeight="1" ht="22.5" hidden="1">
      <c r="IW1" s="1696" t="s">
        <v>14</v>
      </c>
    </row>
    <row s="5241" customFormat="1" customHeight="1" ht="22.5" hidden="1">
      <c r="A2" s="896"/>
      <c r="B2" s="1431">
        <v>1</v>
      </c>
      <c r="C2" s="1431"/>
      <c r="D2" s="1993" t="s">
        <v>687</v>
      </c>
      <c r="E2" s="1969"/>
      <c r="F2" s="1971" t="str">
        <f>IF(ROIV_INFO_NAME="","",ROIV_INFO_NAME)</f>
        <v>МУП "ЖКХ Миллеровского района"</v>
      </c>
      <c r="G2" s="1797" t="s">
        <v>22</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30" customFormat="1" customHeight="1" ht="5.25" hidden="1">
      <c r="A3" s="1706"/>
      <c r="D3" s="1958"/>
      <c r="F3" s="313" t="s">
        <v>82</v>
      </c>
      <c r="G3" s="1800" t="s">
        <v>83</v>
      </c>
      <c r="H3" s="1958"/>
      <c r="I3" s="1958"/>
      <c r="J3" s="1958"/>
      <c r="K3" s="1958"/>
      <c r="L3" s="292" t="s">
        <v>84</v>
      </c>
      <c r="M3" s="313" t="s">
        <v>82</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4"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4"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1700"/>
      <c r="M5" s="313"/>
      <c r="N5" s="1689"/>
      <c r="O5" s="1689"/>
      <c r="P5" s="1689"/>
      <c r="Q5" s="1689"/>
      <c r="R5" s="1689"/>
      <c r="S5" s="290"/>
      <c r="T5" s="290"/>
      <c r="U5" s="290"/>
      <c r="V5" s="290"/>
      <c r="IW5" s="1674">
        <v>26</v>
      </c>
    </row>
    <row s="3384"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4" customFormat="1" customHeight="1" ht="14.699999999999998">
      <c r="A7" s="1696"/>
      <c r="B7" s="1431"/>
      <c r="C7" s="1696"/>
      <c r="D7" s="1580"/>
      <c r="E7" s="2166" t="s">
        <v>298</v>
      </c>
      <c r="F7" s="2167"/>
      <c r="G7" s="2167"/>
      <c r="H7" s="2167"/>
      <c r="I7" s="2167"/>
      <c r="J7" s="2167"/>
      <c r="K7" s="2167"/>
      <c r="L7" s="2539" t="s">
        <v>299</v>
      </c>
      <c r="M7" s="1689"/>
      <c r="N7" s="1689"/>
      <c r="O7" s="1689"/>
      <c r="P7" s="1689"/>
      <c r="Q7" s="1689"/>
      <c r="R7" s="1689"/>
      <c r="S7" s="290"/>
      <c r="T7" s="290"/>
      <c r="U7" s="290"/>
      <c r="V7" s="290"/>
      <c r="IW7" s="1674">
        <v>14</v>
      </c>
    </row>
    <row s="3384" customFormat="1" customHeight="1" ht="67.2">
      <c r="A8" s="1696"/>
      <c r="B8" s="1431"/>
      <c r="C8" s="1696"/>
      <c r="D8" s="1580"/>
      <c r="E8" s="2543" t="s">
        <v>87</v>
      </c>
      <c r="F8" s="2543" t="s">
        <v>1876</v>
      </c>
      <c r="G8" s="2545" t="s">
        <v>1877</v>
      </c>
      <c r="H8" s="2546"/>
      <c r="I8" s="2547"/>
      <c r="J8" s="2543" t="s">
        <v>1878</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4" customFormat="1" customHeight="1" ht="29.25">
      <c r="A9" s="1696"/>
      <c r="B9" s="1431"/>
      <c r="C9" s="1696"/>
      <c r="D9" s="1580"/>
      <c r="E9" s="2544"/>
      <c r="F9" s="2544"/>
      <c r="G9" s="1959" t="s">
        <v>1872</v>
      </c>
      <c r="H9" s="1959" t="s">
        <v>1873</v>
      </c>
      <c r="I9" s="1959" t="s">
        <v>1874</v>
      </c>
      <c r="J9" s="2544"/>
      <c r="K9" s="2544"/>
      <c r="L9" s="2540"/>
      <c r="M9" s="1689"/>
      <c r="N9" s="1689"/>
      <c r="O9" s="1689"/>
      <c r="P9" s="1689"/>
      <c r="Q9" s="1689"/>
      <c r="R9" s="1689"/>
      <c r="S9" s="290"/>
      <c r="T9" s="290"/>
      <c r="U9" s="290"/>
      <c r="V9" s="290"/>
      <c r="IW9" s="1674">
        <v>28</v>
      </c>
    </row>
    <row s="5241" customFormat="1" customHeight="1" ht="1.05">
      <c r="A10" s="2164"/>
      <c r="B10" s="1431">
        <v>1</v>
      </c>
      <c r="C10" s="1431"/>
      <c r="D10" s="865"/>
      <c r="E10" s="860">
        <v>0</v>
      </c>
      <c r="F10" s="1956" t="str">
        <f>IF(ROIV_INFO_NAME="","",ROIV_INFO_NAME)</f>
        <v>МУП "ЖКХ Миллеровского района"</v>
      </c>
      <c r="G10" s="1798" t="s">
        <v>22</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41" customFormat="1" customHeight="1" ht="15.75">
      <c r="A11" s="2164"/>
      <c r="B11" s="1431"/>
      <c r="C11" s="477"/>
      <c r="D11" s="866"/>
      <c r="E11" s="486"/>
      <c r="F11" s="716" t="s">
        <v>1875</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4"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4"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4"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81</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917ED-00DE-5496-3578-7A7B9F0F2D1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29.00390625" customWidth="1"/>
    <col min="8" max="8" style="4521" width="25.00390625" customWidth="1"/>
    <col min="9" max="9" style="4521" width="5.00390625" customWidth="1"/>
    <col min="10" max="10" style="4521" width="6.00390625" customWidth="1"/>
    <col min="11" max="11" style="4521" width="41.00390625" customWidth="1"/>
    <col min="12" max="12" style="4521" width="42.00390625" customWidth="1"/>
    <col min="13" max="13" style="4521" width="41.00390625" customWidth="1"/>
    <col min="14" max="14" style="4521" width="89.00390625" customWidth="1"/>
    <col min="15" max="15" style="4473" width="3.00390625" customWidth="1"/>
    <col min="16" max="16" style="4473" width="8.00390625" customWidth="1"/>
    <col min="17" max="17" style="4521" width="9.140625" hidden="1"/>
  </cols>
  <sheetData>
    <row customHeight="1" ht="22.5" hidden="1">
      <c r="Q1" s="1220" t="s">
        <v>14</v>
      </c>
    </row>
    <row s="5241" customFormat="1" customHeight="1" ht="22.5" hidden="1">
      <c r="A2" s="561"/>
      <c r="B2" s="1225">
        <v>1</v>
      </c>
      <c r="C2" s="1225"/>
      <c r="D2" s="1993" t="s">
        <v>687</v>
      </c>
      <c r="E2" s="2192">
        <v>1</v>
      </c>
      <c r="F2" s="2368" t="str">
        <f>IF(region_name="","",region_name)</f>
        <v>Ростовская область</v>
      </c>
      <c r="G2" s="2548"/>
      <c r="H2" s="2549"/>
      <c r="I2" s="539"/>
      <c r="J2" s="1975">
        <v>1</v>
      </c>
      <c r="K2" s="1977"/>
      <c r="L2" s="1977"/>
      <c r="M2" s="1977"/>
      <c r="N2" s="557"/>
      <c r="O2" s="1600"/>
      <c r="P2" s="576"/>
      <c r="Q2" s="488">
        <v>0</v>
      </c>
    </row>
    <row s="5241" customFormat="1" customHeight="1" ht="22.5" hidden="1">
      <c r="A3" s="896"/>
      <c r="B3" s="1225"/>
      <c r="C3" s="1225"/>
      <c r="D3" s="866"/>
      <c r="E3" s="2192"/>
      <c r="F3" s="2368"/>
      <c r="G3" s="2548"/>
      <c r="H3" s="2550"/>
      <c r="I3" s="486"/>
      <c r="J3" s="1565"/>
      <c r="K3" s="1565" t="s">
        <v>1879</v>
      </c>
      <c r="L3" s="1608"/>
      <c r="M3" s="1985"/>
      <c r="N3" s="1978"/>
      <c r="O3" s="1600"/>
      <c r="P3" s="576"/>
      <c r="Q3" s="488">
        <v>0</v>
      </c>
    </row>
    <row s="4030" customFormat="1" customHeight="1" ht="5.25" hidden="1">
      <c r="A4" s="561"/>
      <c r="D4" s="559"/>
      <c r="F4" s="312" t="s">
        <v>82</v>
      </c>
      <c r="G4" s="559" t="s">
        <v>83</v>
      </c>
      <c r="H4" s="559"/>
      <c r="I4" s="1988"/>
      <c r="J4" s="1609"/>
      <c r="K4" s="1976"/>
      <c r="L4" s="1976"/>
      <c r="M4" s="1976"/>
      <c r="N4" s="1972"/>
      <c r="O4" s="312" t="s">
        <v>82</v>
      </c>
      <c r="P4" s="312"/>
      <c r="Q4" s="576">
        <v>0</v>
      </c>
    </row>
    <row s="5241" customFormat="1" customHeight="1" ht="22.5" hidden="1">
      <c r="A5" s="1706"/>
      <c r="B5" s="1431">
        <v>1</v>
      </c>
      <c r="C5" s="1431"/>
      <c r="D5" s="866"/>
      <c r="E5" s="1978"/>
      <c r="F5" s="1978"/>
      <c r="G5" s="1978"/>
      <c r="H5" s="1989"/>
      <c r="I5" s="1994" t="s">
        <v>687</v>
      </c>
      <c r="J5" s="1987">
        <v>1</v>
      </c>
      <c r="K5" s="1977"/>
      <c r="L5" s="1977"/>
      <c r="M5" s="1977"/>
      <c r="N5" s="557"/>
      <c r="O5" s="1600"/>
      <c r="P5" s="1701"/>
      <c r="Q5" s="689">
        <v>0</v>
      </c>
    </row>
    <row s="3384" customFormat="1" customHeight="1" ht="14.699999999999998">
      <c r="A6" s="1220"/>
      <c r="B6" s="1225"/>
      <c r="C6" s="1220"/>
      <c r="D6" s="1560"/>
      <c r="E6" s="574"/>
      <c r="F6" s="574"/>
      <c r="G6" s="574"/>
      <c r="H6" s="574"/>
      <c r="I6" s="574"/>
      <c r="J6" s="574"/>
      <c r="K6" s="574"/>
      <c r="L6" s="574"/>
      <c r="M6" s="574"/>
      <c r="N6" s="1700"/>
      <c r="O6" s="312"/>
      <c r="P6" s="565"/>
      <c r="Q6" s="572">
        <v>14</v>
      </c>
    </row>
    <row s="3384"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4" customFormat="1" customHeight="1" ht="14.699999999999998">
      <c r="A8" s="1220"/>
      <c r="B8" s="1225"/>
      <c r="C8" s="1220"/>
      <c r="D8" s="1560"/>
      <c r="E8" s="574"/>
      <c r="F8" s="232"/>
      <c r="G8" s="232"/>
      <c r="H8" s="232"/>
      <c r="I8" s="232"/>
      <c r="J8" s="232"/>
      <c r="K8" s="232"/>
      <c r="L8" s="232"/>
      <c r="M8" s="232"/>
      <c r="N8" s="681"/>
      <c r="O8" s="565"/>
      <c r="P8" s="565"/>
      <c r="Q8" s="572">
        <v>14</v>
      </c>
    </row>
    <row s="4746" customFormat="1" customHeight="1" ht="14.25" hidden="1">
      <c r="A9" s="1533"/>
      <c r="B9" s="1543"/>
      <c r="C9" s="1533"/>
      <c r="D9" s="1560"/>
      <c r="E9" s="1979"/>
      <c r="F9" s="1979"/>
      <c r="G9" s="1979"/>
      <c r="H9" s="1979"/>
      <c r="I9" s="2558"/>
      <c r="J9" s="2558"/>
      <c r="K9" s="2558"/>
      <c r="L9" s="1979"/>
      <c r="M9" s="1980"/>
      <c r="O9" s="1610"/>
      <c r="P9" s="1610"/>
      <c r="Q9" s="1611">
        <v>0</v>
      </c>
    </row>
    <row s="3384" customFormat="1" customHeight="1" ht="14.699999999999998">
      <c r="A10" s="1220"/>
      <c r="B10" s="1225"/>
      <c r="C10" s="1220"/>
      <c r="D10" s="1560"/>
      <c r="E10" s="2192" t="s">
        <v>298</v>
      </c>
      <c r="F10" s="2192"/>
      <c r="G10" s="2192"/>
      <c r="H10" s="2192"/>
      <c r="I10" s="2192"/>
      <c r="J10" s="2192"/>
      <c r="K10" s="2192"/>
      <c r="L10" s="2192"/>
      <c r="M10" s="2166"/>
      <c r="N10" s="2543" t="s">
        <v>299</v>
      </c>
      <c r="O10" s="565"/>
      <c r="P10" s="565"/>
      <c r="Q10" s="572">
        <v>14</v>
      </c>
    </row>
    <row s="3384" customFormat="1" customHeight="1" ht="44.25">
      <c r="A11" s="1696"/>
      <c r="B11" s="1431"/>
      <c r="C11" s="1696"/>
      <c r="D11" s="1580"/>
      <c r="E11" s="2557" t="s">
        <v>87</v>
      </c>
      <c r="F11" s="2557" t="s">
        <v>302</v>
      </c>
      <c r="G11" s="2557" t="s">
        <v>1880</v>
      </c>
      <c r="H11" s="2557"/>
      <c r="I11" s="2557" t="s">
        <v>1881</v>
      </c>
      <c r="J11" s="2557"/>
      <c r="K11" s="2557"/>
      <c r="L11" s="2557" t="s">
        <v>1882</v>
      </c>
      <c r="M11" s="2545" t="s">
        <v>1883</v>
      </c>
      <c r="N11" s="2556"/>
      <c r="O11" s="1689"/>
      <c r="P11" s="1689"/>
      <c r="Q11" s="1674">
        <v>42</v>
      </c>
    </row>
    <row s="3384" customFormat="1" customHeight="1" ht="29.25">
      <c r="A12" s="1220"/>
      <c r="B12" s="1225"/>
      <c r="C12" s="1220"/>
      <c r="D12" s="1560"/>
      <c r="E12" s="2543"/>
      <c r="F12" s="2557"/>
      <c r="G12" s="1974" t="s">
        <v>1884</v>
      </c>
      <c r="H12" s="1974" t="s">
        <v>306</v>
      </c>
      <c r="I12" s="2557"/>
      <c r="J12" s="2557"/>
      <c r="K12" s="2557"/>
      <c r="L12" s="2557"/>
      <c r="M12" s="2545"/>
      <c r="N12" s="2544"/>
      <c r="O12" s="565"/>
      <c r="P12" s="565"/>
      <c r="Q12" s="572">
        <v>28</v>
      </c>
    </row>
    <row s="5241" customFormat="1" customHeight="1" ht="23.25">
      <c r="A13" s="2164">
        <v>26379339</v>
      </c>
      <c r="B13" s="1225">
        <v>1</v>
      </c>
      <c r="C13" s="1225"/>
      <c r="D13" s="866"/>
      <c r="E13" s="2192">
        <v>1</v>
      </c>
      <c r="F13" s="2551" t="str">
        <f>IF(region_name="","",region_name)</f>
        <v>Ростовская область</v>
      </c>
      <c r="G13" s="2552"/>
      <c r="H13" s="2559"/>
      <c r="I13" s="539"/>
      <c r="J13" s="1970">
        <v>1</v>
      </c>
      <c r="K13" s="1983"/>
      <c r="L13" s="1984"/>
      <c r="M13" s="1984"/>
      <c r="N13" s="2553" t="s">
        <v>1885</v>
      </c>
      <c r="O13" s="1600"/>
      <c r="P13" s="576"/>
      <c r="Q13" s="488">
        <v>22</v>
      </c>
    </row>
    <row s="5241" customFormat="1" customHeight="1" ht="23.25">
      <c r="A14" s="2164"/>
      <c r="B14" s="1225"/>
      <c r="C14" s="1225"/>
      <c r="D14" s="866"/>
      <c r="E14" s="2192"/>
      <c r="F14" s="2551"/>
      <c r="G14" s="2552"/>
      <c r="H14" s="2560"/>
      <c r="I14" s="486"/>
      <c r="J14" s="1565"/>
      <c r="K14" s="1565" t="s">
        <v>1879</v>
      </c>
      <c r="L14" s="1608"/>
      <c r="M14" s="1608"/>
      <c r="N14" s="2554"/>
      <c r="O14" s="1600"/>
      <c r="P14" s="576"/>
      <c r="Q14" s="488">
        <v>22</v>
      </c>
    </row>
    <row s="5241" customFormat="1" customHeight="1" ht="23.25">
      <c r="A15" s="2164"/>
      <c r="B15" s="1225"/>
      <c r="C15" s="477"/>
      <c r="D15" s="866"/>
      <c r="E15" s="486"/>
      <c r="F15" s="1565" t="s">
        <v>1871</v>
      </c>
      <c r="G15" s="1607"/>
      <c r="H15" s="1607"/>
      <c r="I15" s="252"/>
      <c r="J15" s="252"/>
      <c r="K15" s="252"/>
      <c r="L15" s="252"/>
      <c r="M15" s="252"/>
      <c r="N15" s="2554"/>
      <c r="O15" s="1601"/>
      <c r="P15" s="576"/>
      <c r="Q15" s="488">
        <v>22</v>
      </c>
    </row>
    <row s="3384" customFormat="1" customHeight="1" ht="22.049999999999997">
      <c r="A16" s="1220"/>
      <c r="B16" s="1225"/>
      <c r="C16" s="1220"/>
      <c r="D16" s="516"/>
      <c r="E16" s="245"/>
      <c r="F16" s="245"/>
      <c r="G16" s="245"/>
      <c r="H16" s="245"/>
      <c r="I16" s="245"/>
      <c r="J16" s="245"/>
      <c r="K16" s="245"/>
      <c r="L16" s="245"/>
      <c r="M16" s="574"/>
      <c r="N16" s="1700"/>
      <c r="O16" s="565"/>
      <c r="P16" s="565"/>
      <c r="Q16" s="572">
        <v>21</v>
      </c>
    </row>
    <row s="3384"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4"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81</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2B778-9C51-E498-7718-A1D82D1874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2" width="9.140625" hidden="1"/>
    <col min="2" max="2" style="4983" width="9.140625" hidden="1"/>
    <col min="3" max="3" style="4769" width="3.00390625" customWidth="1"/>
    <col min="4" max="4" style="4983" width="6.00390625" customWidth="1"/>
    <col min="5" max="5" style="4983" width="22.00390625" customWidth="1"/>
    <col min="6" max="6" style="4983" width="15.00390625" customWidth="1"/>
    <col min="7" max="7" style="4983" width="14.00390625" customWidth="1"/>
    <col min="8" max="8" style="4983" width="47.00390625" customWidth="1"/>
    <col min="9" max="9" style="4983" width="115.00390625" customWidth="1"/>
    <col min="10" max="10" style="4983" width="3.00390625" customWidth="1"/>
    <col min="11" max="12" style="4983" width="8.00390625" customWidth="1"/>
    <col min="13" max="13" style="4983" width="9.140625" hidden="1"/>
  </cols>
  <sheetData>
    <row customHeight="1" ht="14.25" hidden="1">
      <c r="M1" s="186" t="s">
        <v>14</v>
      </c>
    </row>
    <row customHeight="1" ht="14.25" hidden="1">
      <c r="M2" s="186">
        <v>0</v>
      </c>
    </row>
    <row customHeight="1" ht="14.25" hidden="1">
      <c r="M3" s="186">
        <v>0</v>
      </c>
    </row>
    <row customHeight="1" ht="3">
      <c r="M4" s="186">
        <v>3</v>
      </c>
    </row>
    <row s="4521" customFormat="1" customHeight="1" ht="31.5">
      <c r="A5" s="180"/>
      <c r="C5" s="155"/>
      <c r="D5" s="2165" t="s">
        <v>1886</v>
      </c>
      <c r="E5" s="2165"/>
      <c r="F5" s="2165"/>
      <c r="G5" s="2165"/>
      <c r="H5" s="2165"/>
      <c r="I5" s="330"/>
      <c r="M5" s="148">
        <v>30</v>
      </c>
    </row>
    <row customHeight="1" ht="3" hidden="1">
      <c r="D6" s="187"/>
      <c r="E6" s="187"/>
      <c r="F6" s="187"/>
      <c r="G6" s="187"/>
      <c r="H6" s="187"/>
      <c r="I6" s="187"/>
      <c r="M6" s="186">
        <v>0</v>
      </c>
    </row>
    <row s="4772" customFormat="1" customHeight="1" ht="14.699999999999998">
      <c r="B7" s="184"/>
      <c r="C7" s="185"/>
      <c r="D7" s="188"/>
      <c r="E7" s="188"/>
      <c r="F7" s="188"/>
      <c r="G7" s="188"/>
      <c r="H7" s="817"/>
      <c r="I7" s="188"/>
      <c r="J7" s="189"/>
      <c r="M7" s="183">
        <v>14</v>
      </c>
    </row>
    <row customHeight="1" ht="14.699999999999998">
      <c r="D8" s="2274" t="s">
        <v>298</v>
      </c>
      <c r="E8" s="2274"/>
      <c r="F8" s="2274"/>
      <c r="G8" s="2274"/>
      <c r="H8" s="2274"/>
      <c r="I8" s="2274" t="s">
        <v>299</v>
      </c>
      <c r="M8" s="186">
        <v>14</v>
      </c>
    </row>
    <row customHeight="1" ht="29.25">
      <c r="D9" s="2274" t="s">
        <v>87</v>
      </c>
      <c r="E9" s="2274" t="s">
        <v>1887</v>
      </c>
      <c r="F9" s="2274"/>
      <c r="G9" s="2274"/>
      <c r="H9" s="2274"/>
      <c r="I9" s="2274"/>
      <c r="M9" s="186">
        <v>28</v>
      </c>
    </row>
    <row customHeight="1" ht="24">
      <c r="D10" s="2274"/>
      <c r="E10" s="192" t="s">
        <v>1888</v>
      </c>
      <c r="F10" s="192" t="s">
        <v>1889</v>
      </c>
      <c r="G10" s="192" t="s">
        <v>1890</v>
      </c>
      <c r="H10" s="192" t="s">
        <v>388</v>
      </c>
      <c r="I10" s="2274"/>
      <c r="M10" s="186">
        <v>23</v>
      </c>
    </row>
    <row customHeight="1" ht="12" hidden="1">
      <c r="D11" s="152" t="s">
        <v>108</v>
      </c>
      <c r="E11" s="152" t="s">
        <v>90</v>
      </c>
      <c r="F11" s="152" t="s">
        <v>110</v>
      </c>
      <c r="G11" s="152" t="s">
        <v>91</v>
      </c>
      <c r="H11" s="152" t="s">
        <v>92</v>
      </c>
      <c r="I11" s="152" t="s">
        <v>111</v>
      </c>
      <c r="M11" s="186">
        <v>0</v>
      </c>
    </row>
    <row s="4983" customFormat="1" customHeight="1" ht="26.25">
      <c r="A12" s="210" t="s">
        <v>89</v>
      </c>
      <c r="B12" s="190" t="s">
        <v>22</v>
      </c>
      <c r="C12" s="191"/>
      <c r="D12" s="193" t="s">
        <v>108</v>
      </c>
      <c r="E12" s="446"/>
      <c r="F12" s="446"/>
      <c r="G12" s="1799" t="s">
        <v>22</v>
      </c>
      <c r="H12" s="447"/>
      <c r="I12" s="2234" t="s">
        <v>1891</v>
      </c>
      <c r="K12" s="337"/>
      <c r="L12" s="338"/>
      <c r="M12" s="182">
        <v>25</v>
      </c>
    </row>
    <row customHeight="1" ht="15.75">
      <c r="A13" s="186"/>
      <c r="B13" s="186"/>
      <c r="C13" s="186"/>
      <c r="D13" s="174"/>
      <c r="E13" s="195" t="s">
        <v>466</v>
      </c>
      <c r="F13" s="194"/>
      <c r="G13" s="194"/>
      <c r="H13" s="279"/>
      <c r="I13" s="2236"/>
      <c r="M13" s="186">
        <v>15</v>
      </c>
    </row>
    <row customHeight="1" ht="3">
      <c r="A14" s="186"/>
      <c r="B14" s="186"/>
      <c r="C14" s="186"/>
      <c r="M14" s="186">
        <v>3</v>
      </c>
    </row>
    <row customHeight="1" ht="29.25">
      <c r="E15" s="2561" t="s">
        <v>1892</v>
      </c>
      <c r="F15" s="2561"/>
      <c r="G15" s="2561"/>
      <c r="H15" s="2561"/>
      <c r="M15" s="186">
        <v>28</v>
      </c>
    </row>
    <row customHeight="1" ht="14.25" hidden="1">
      <c r="A16" s="183" t="s">
        <v>81</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1C7FB-15B8-DA38-8758-7CB4072EDF5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3" width="9.140625" hidden="1"/>
    <col min="3" max="3" style="4802" width="3.00390625" customWidth="1"/>
    <col min="4" max="4" style="4803" width="6.00390625" customWidth="1"/>
    <col min="5" max="5" style="4803" width="94.00390625" customWidth="1"/>
    <col min="6" max="9" style="4803" width="8.00390625" customWidth="1"/>
    <col min="10" max="10" style="4803"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1893</v>
      </c>
      <c r="E7" s="2563"/>
      <c r="F7" s="332"/>
      <c r="J7" s="134">
        <v>22</v>
      </c>
    </row>
    <row customHeight="1" ht="3">
      <c r="C8" s="157"/>
      <c r="D8" s="135"/>
      <c r="E8" s="135"/>
      <c r="J8" s="134">
        <v>3</v>
      </c>
    </row>
    <row customHeight="1" ht="16.8">
      <c r="C9" s="157"/>
      <c r="D9" s="170" t="s">
        <v>87</v>
      </c>
      <c r="E9" s="325" t="s">
        <v>1894</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1895</v>
      </c>
      <c r="J13" s="134">
        <v>12</v>
      </c>
    </row>
    <row customHeight="1" ht="3">
      <c r="J14" s="134">
        <v>3</v>
      </c>
    </row>
    <row customHeight="1" ht="23.25">
      <c r="C15" s="202"/>
      <c r="D15" s="2564" t="s">
        <v>1896</v>
      </c>
      <c r="E15" s="2564"/>
      <c r="F15" s="203"/>
      <c r="G15" s="203"/>
      <c r="H15" s="203"/>
      <c r="I15" s="203"/>
      <c r="J15" s="134">
        <v>22</v>
      </c>
    </row>
    <row customHeight="1" ht="14.25" hidden="1">
      <c r="A16" s="134" t="s">
        <v>81</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22E78-3A28-F16C-BBF8-0FDDF0821B9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3" width="9.140625" hidden="1"/>
    <col min="3" max="3" style="4802" width="3.00390625" customWidth="1"/>
    <col min="4" max="4" style="4803" width="6.00390625" customWidth="1"/>
    <col min="5" max="5" style="4803" width="94.00390625" customWidth="1"/>
    <col min="6" max="12" style="4803" width="8.00390625" customWidth="1"/>
    <col min="13" max="13" style="4803"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1897</v>
      </c>
      <c r="E7" s="2165"/>
      <c r="F7" s="332"/>
      <c r="M7" s="134">
        <v>22</v>
      </c>
    </row>
    <row customHeight="1" ht="3">
      <c r="C8" s="157"/>
      <c r="D8" s="135"/>
      <c r="E8" s="135"/>
      <c r="M8" s="134">
        <v>3</v>
      </c>
    </row>
    <row customHeight="1" ht="16.8">
      <c r="C9" s="157"/>
      <c r="D9" s="170" t="s">
        <v>87</v>
      </c>
      <c r="E9" s="173" t="s">
        <v>285</v>
      </c>
      <c r="M9" s="134">
        <v>16</v>
      </c>
    </row>
    <row customHeight="1" ht="12.75">
      <c r="C10" s="157"/>
      <c r="D10" s="152" t="s">
        <v>108</v>
      </c>
      <c r="E10" s="152" t="s">
        <v>109</v>
      </c>
      <c r="M10" s="134">
        <v>12</v>
      </c>
    </row>
    <row customHeight="1" ht="15" hidden="1">
      <c r="C11" s="157"/>
      <c r="D11" s="178">
        <v>0</v>
      </c>
      <c r="E11" s="214"/>
      <c r="M11" s="134">
        <v>0</v>
      </c>
    </row>
    <row customHeight="1" ht="14.699999999999998">
      <c r="C12" s="157"/>
      <c r="D12" s="174"/>
      <c r="E12" s="172" t="s">
        <v>1895</v>
      </c>
      <c r="M12" s="134">
        <v>14</v>
      </c>
    </row>
    <row customHeight="1" ht="14.25" hidden="1">
      <c r="A13" s="134" t="s">
        <v>81</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A73BE-D3B8-AE48-CC9A-ED4321EDC78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2" width="8.00390625" customWidth="1"/>
    <col min="38" max="64" style="5241" width="8.00390625" customWidth="1"/>
    <col min="65" max="65" style="5241" width="9.140625" hidden="1"/>
  </cols>
  <sheetData>
    <row s="5202"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61" customFormat="1" customHeight="1" ht="11.25" hidden="1">
      <c r="L2" s="1618" t="s">
        <v>277</v>
      </c>
      <c r="M2" s="1618" t="s">
        <v>278</v>
      </c>
      <c r="R2" s="1618" t="s">
        <v>279</v>
      </c>
      <c r="S2" s="1618" t="s">
        <v>278</v>
      </c>
      <c r="X2" s="1618" t="s">
        <v>277</v>
      </c>
      <c r="Y2" s="1618" t="s">
        <v>278</v>
      </c>
      <c r="AD2" s="1618" t="s">
        <v>277</v>
      </c>
      <c r="AE2" s="1618" t="s">
        <v>278</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3"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4" customFormat="1" customHeight="1" ht="34.5">
      <c r="A4" s="1221"/>
      <c r="B4" s="1220"/>
      <c r="C4" s="1580"/>
      <c r="D4" s="2256" t="s">
        <v>280</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4" customFormat="1" customHeight="1" ht="14.699999999999998">
      <c r="A5" s="1697"/>
      <c r="B5" s="1696"/>
      <c r="C5" s="1580"/>
      <c r="D5" s="2241" t="str">
        <f>IF(org=0,"Не определено",org)</f>
        <v>МУП "ЖКХ Миллеровского района"</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4"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2"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87</v>
      </c>
      <c r="E8" s="2192" t="s">
        <v>104</v>
      </c>
      <c r="F8" s="2257" t="s">
        <v>122</v>
      </c>
      <c r="G8" s="2258"/>
      <c r="H8" s="2257" t="s">
        <v>87</v>
      </c>
      <c r="I8" s="2258"/>
      <c r="J8" s="2192" t="s">
        <v>123</v>
      </c>
      <c r="K8" s="1621"/>
      <c r="L8" s="2261" t="s">
        <v>281</v>
      </c>
      <c r="M8" s="2261"/>
      <c r="N8" s="2261"/>
      <c r="O8" s="2261"/>
      <c r="P8" s="2261"/>
      <c r="Q8" s="1622"/>
      <c r="R8" s="2161" t="s">
        <v>282</v>
      </c>
      <c r="S8" s="2262"/>
      <c r="T8" s="2262"/>
      <c r="U8" s="2262"/>
      <c r="V8" s="2262"/>
      <c r="W8" s="1622"/>
      <c r="X8" s="2263" t="s">
        <v>283</v>
      </c>
      <c r="Y8" s="2263"/>
      <c r="Z8" s="2263"/>
      <c r="AA8" s="2263"/>
      <c r="AB8" s="2263"/>
      <c r="AC8" s="1623"/>
      <c r="AD8" s="2192" t="s">
        <v>284</v>
      </c>
      <c r="AE8" s="2192"/>
      <c r="AF8" s="2192"/>
      <c r="AG8" s="2192"/>
      <c r="AH8" s="2166"/>
      <c r="AI8" s="2192" t="s">
        <v>285</v>
      </c>
      <c r="AJ8" s="1639"/>
      <c r="BM8" s="358">
        <v>32</v>
      </c>
    </row>
    <row customHeight="1" ht="23.25">
      <c r="D9" s="2192"/>
      <c r="E9" s="2192"/>
      <c r="F9" s="2240" t="s">
        <v>88</v>
      </c>
      <c r="G9" s="2240" t="s">
        <v>128</v>
      </c>
      <c r="H9" s="2259"/>
      <c r="I9" s="2260"/>
      <c r="J9" s="2166"/>
      <c r="K9" s="1624"/>
      <c r="L9" s="2192" t="s">
        <v>286</v>
      </c>
      <c r="M9" s="2166"/>
      <c r="N9" s="2257" t="s">
        <v>87</v>
      </c>
      <c r="O9" s="2258"/>
      <c r="P9" s="2192" t="s">
        <v>129</v>
      </c>
      <c r="Q9" s="1621"/>
      <c r="R9" s="2192" t="s">
        <v>286</v>
      </c>
      <c r="S9" s="2166"/>
      <c r="T9" s="2257" t="s">
        <v>87</v>
      </c>
      <c r="U9" s="2258"/>
      <c r="V9" s="2192" t="s">
        <v>129</v>
      </c>
      <c r="W9" s="1621"/>
      <c r="X9" s="2192" t="s">
        <v>286</v>
      </c>
      <c r="Y9" s="2166"/>
      <c r="Z9" s="2257" t="s">
        <v>87</v>
      </c>
      <c r="AA9" s="2258"/>
      <c r="AB9" s="2192" t="s">
        <v>287</v>
      </c>
      <c r="AC9" s="1621"/>
      <c r="AD9" s="2192" t="s">
        <v>286</v>
      </c>
      <c r="AE9" s="2166"/>
      <c r="AF9" s="2257" t="s">
        <v>87</v>
      </c>
      <c r="AG9" s="2258"/>
      <c r="AH9" s="2166" t="s">
        <v>287</v>
      </c>
      <c r="AI9" s="2192"/>
      <c r="AJ9" s="1639"/>
      <c r="BM9" s="358">
        <v>22</v>
      </c>
    </row>
    <row customHeight="1" ht="24">
      <c r="D10" s="2240"/>
      <c r="E10" s="2240"/>
      <c r="F10" s="2264"/>
      <c r="G10" s="2264"/>
      <c r="H10" s="2265"/>
      <c r="I10" s="2266"/>
      <c r="J10" s="2257"/>
      <c r="K10" s="1624"/>
      <c r="L10" s="1643" t="s">
        <v>288</v>
      </c>
      <c r="M10" s="1638" t="s">
        <v>289</v>
      </c>
      <c r="N10" s="2259"/>
      <c r="O10" s="2260"/>
      <c r="P10" s="2240"/>
      <c r="Q10" s="1621"/>
      <c r="R10" s="1643" t="s">
        <v>288</v>
      </c>
      <c r="S10" s="1638" t="s">
        <v>289</v>
      </c>
      <c r="T10" s="2259"/>
      <c r="U10" s="2260"/>
      <c r="V10" s="2240"/>
      <c r="W10" s="1621"/>
      <c r="X10" s="1643" t="s">
        <v>288</v>
      </c>
      <c r="Y10" s="1638" t="s">
        <v>289</v>
      </c>
      <c r="Z10" s="2259"/>
      <c r="AA10" s="2260"/>
      <c r="AB10" s="2240"/>
      <c r="AC10" s="1621"/>
      <c r="AD10" s="1643" t="s">
        <v>288</v>
      </c>
      <c r="AE10" s="1638" t="s">
        <v>289</v>
      </c>
      <c r="AF10" s="2259"/>
      <c r="AG10" s="2260"/>
      <c r="AH10" s="2257"/>
      <c r="AI10" s="2240"/>
      <c r="AJ10" s="1639"/>
      <c r="AK10" s="319" t="s">
        <v>290</v>
      </c>
      <c r="AL10" s="319" t="s">
        <v>130</v>
      </c>
      <c r="BM10" s="358">
        <v>23</v>
      </c>
    </row>
    <row customHeight="1" ht="15">
      <c r="D11" s="2248" t="s">
        <v>108</v>
      </c>
      <c r="E11" s="2244" t="s">
        <v>291</v>
      </c>
      <c r="F11" s="2244" t="s">
        <v>292</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3"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109</v>
      </c>
      <c r="E17" s="2244" t="s">
        <v>291</v>
      </c>
      <c r="F17" s="2244" t="s">
        <v>293</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3"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89</v>
      </c>
      <c r="E23" s="2244" t="s">
        <v>291</v>
      </c>
      <c r="F23" s="2244" t="s">
        <v>294</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97</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3"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90</v>
      </c>
      <c r="E29" s="2244" t="s">
        <v>291</v>
      </c>
      <c r="F29" s="2244" t="s">
        <v>295</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3"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110</v>
      </c>
      <c r="E35" s="2244" t="s">
        <v>291</v>
      </c>
      <c r="F35" s="2244" t="s">
        <v>296</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3"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81</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90572-4D37-2978-01F8-466F55CECB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4" t="s">
        <v>14</v>
      </c>
    </row>
    <row customHeight="1" ht="22.5">
      <c r="B2" s="2678" t="s">
        <v>1898</v>
      </c>
      <c r="C2" s="2565"/>
      <c r="D2" s="2565"/>
      <c r="E2" s="333"/>
      <c r="F2" s="154">
        <v>22</v>
      </c>
    </row>
    <row customHeight="1" ht="3">
      <c r="F3" s="154">
        <v>3</v>
      </c>
    </row>
    <row customHeight="1" ht="23.25">
      <c r="B4" s="2679" t="s">
        <v>1899</v>
      </c>
      <c r="C4" s="448" t="s">
        <v>1900</v>
      </c>
      <c r="D4" s="448" t="s">
        <v>1901</v>
      </c>
      <c r="F4" s="154">
        <v>22</v>
      </c>
    </row>
    <row customHeight="1" ht="11.25" hidden="1">
      <c r="A5" s="154" t="s">
        <v>81</v>
      </c>
      <c r="B5" s="154">
        <v>34</v>
      </c>
      <c r="C5" s="154">
        <v>85</v>
      </c>
      <c r="D5" s="154">
        <v>17</v>
      </c>
      <c r="E5" s="154">
        <v>8</v>
      </c>
      <c r="F5" s="15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43063-34C8-AE68-066C-2DD42EE0F5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2" customFormat="1" customHeight="1" ht="17.25">
      <c r="A2" s="1880" t="s">
        <v>1902</v>
      </c>
    </row>
    <row r="4" s="4803" customFormat="1" customHeight="1" ht="15">
      <c r="C4" s="1881"/>
      <c r="D4" s="178"/>
      <c r="E4" s="442"/>
    </row>
    <row r="6" s="4812" customFormat="1" customHeight="1" ht="17.25">
      <c r="A6" s="1880" t="s">
        <v>1903</v>
      </c>
    </row>
    <row r="8" s="4803" customFormat="1" customHeight="1" ht="17.25">
      <c r="C8" s="1882"/>
      <c r="D8" s="178"/>
      <c r="E8" s="179"/>
    </row>
    <row r="11" s="4812" customFormat="1" customHeight="1" ht="17.25">
      <c r="A11" s="1880" t="s">
        <v>1904</v>
      </c>
    </row>
    <row r="13" s="3384" customFormat="1" customHeight="1" ht="15">
      <c r="A13" s="2282">
        <v>1</v>
      </c>
      <c r="B13" s="1225"/>
      <c r="C13" s="866" t="s">
        <v>687</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41"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41" customFormat="1" customHeight="1" ht="15">
      <c r="A15" s="2282"/>
      <c r="B15" s="1225"/>
      <c r="C15" s="477"/>
      <c r="D15" s="866"/>
      <c r="E15" s="486"/>
      <c r="F15" s="242"/>
      <c r="G15" s="480" t="s">
        <v>101</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2" customFormat="1" customHeight="1" ht="17.25">
      <c r="A17" s="1880" t="s">
        <v>1905</v>
      </c>
    </row>
    <row r="19" s="5241" customFormat="1" customHeight="1" ht="15">
      <c r="A19" s="1947"/>
      <c r="B19" s="1431">
        <v>1</v>
      </c>
      <c r="C19" s="1431"/>
      <c r="D19" s="865" t="s">
        <v>687</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41" customFormat="1" customHeight="1" ht="15">
      <c r="A21" s="1880" t="s">
        <v>1906</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41" customFormat="1" customHeight="1" ht="15">
      <c r="U22" s="250"/>
    </row>
    <row s="5064" customFormat="1" customHeight="1" ht="15">
      <c r="A23" s="488"/>
      <c r="B23" s="488"/>
      <c r="C23" s="1793" t="s">
        <v>687</v>
      </c>
      <c r="D23" s="2173" t="s">
        <v>108</v>
      </c>
      <c r="E23" s="2174"/>
      <c r="F23" s="2172" t="s">
        <v>19</v>
      </c>
      <c r="G23" s="2622"/>
      <c r="H23" s="2192">
        <v>1</v>
      </c>
      <c r="I23" s="2624" t="str">
        <f>IF(U23="","",INDEX(TERRITORY_MR_LIST,MATCH(U23,TERRITORY_LIST_ID,0)))</f>
        <v/>
      </c>
      <c r="J23" s="2172" t="s">
        <v>19</v>
      </c>
      <c r="K23" s="897"/>
      <c r="L23" s="1847" t="s">
        <v>108</v>
      </c>
      <c r="M23" s="668"/>
      <c r="N23" s="669"/>
      <c r="O23" s="669"/>
      <c r="P23" s="669"/>
      <c r="Q23" s="669"/>
      <c r="R23" s="669"/>
      <c r="S23" s="669"/>
      <c r="T23" s="669"/>
      <c r="U23" s="670"/>
      <c r="V23" s="669"/>
      <c r="W23" s="669"/>
      <c r="X23" s="660"/>
      <c r="Y23" s="660" t="s">
        <v>118</v>
      </c>
      <c r="Z23" s="660">
        <v>1705000</v>
      </c>
      <c r="AA23" s="660"/>
      <c r="AB23" s="660"/>
      <c r="AC23" s="660"/>
      <c r="AD23" s="660"/>
      <c r="AE23" s="660"/>
      <c r="AF23" s="660"/>
      <c r="AG23" s="660"/>
      <c r="AH23" s="660"/>
      <c r="AI23" s="660"/>
      <c r="AJ23" s="660"/>
      <c r="AK23" s="660"/>
      <c r="AL23" s="660"/>
    </row>
    <row s="5064" customFormat="1" customHeight="1" ht="15">
      <c r="A24" s="488"/>
      <c r="B24" s="488"/>
      <c r="C24" s="241"/>
      <c r="D24" s="2173"/>
      <c r="E24" s="2175"/>
      <c r="F24" s="2172"/>
      <c r="G24" s="2623"/>
      <c r="H24" s="2192"/>
      <c r="I24" s="2625"/>
      <c r="J24" s="2172"/>
      <c r="K24" s="486"/>
      <c r="L24" s="242"/>
      <c r="M24" s="672" t="s">
        <v>119</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4" customFormat="1" customHeight="1" ht="15">
      <c r="A25" s="488"/>
      <c r="B25" s="488"/>
      <c r="C25" s="241"/>
      <c r="D25" s="2173"/>
      <c r="E25" s="2176"/>
      <c r="F25" s="2172"/>
      <c r="G25" s="486"/>
      <c r="H25" s="242"/>
      <c r="I25" s="645" t="s">
        <v>120</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41" customFormat="1" customHeight="1" ht="15">
      <c r="U26" s="250"/>
    </row>
    <row s="5241" customFormat="1" customHeight="1" ht="15">
      <c r="A27" s="1880" t="s">
        <v>1907</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41" customFormat="1" customHeight="1" ht="15">
      <c r="U28" s="250"/>
    </row>
    <row s="5064" customFormat="1" customHeight="1" ht="15">
      <c r="A29" s="488"/>
      <c r="B29" s="488"/>
      <c r="C29" s="241"/>
      <c r="D29" s="1886"/>
      <c r="E29" s="1886"/>
      <c r="F29" s="1886"/>
      <c r="G29" s="2626" t="s">
        <v>687</v>
      </c>
      <c r="H29" s="2168">
        <v>1</v>
      </c>
      <c r="I29" s="2627" t="str">
        <f>IF(U29="","",INDEX(TERRITORY_MR_LIST,MATCH(U29,TERRITORY_LIST_ID,0)))</f>
        <v/>
      </c>
      <c r="J29" s="2172" t="s">
        <v>19</v>
      </c>
      <c r="K29" s="897"/>
      <c r="L29" s="1847" t="s">
        <v>108</v>
      </c>
      <c r="M29" s="668"/>
      <c r="N29" s="669"/>
      <c r="O29" s="669"/>
      <c r="P29" s="669"/>
      <c r="Q29" s="669"/>
      <c r="R29" s="669"/>
      <c r="S29" s="669"/>
      <c r="T29" s="669"/>
      <c r="U29" s="670"/>
      <c r="V29" s="669"/>
      <c r="W29" s="669"/>
      <c r="X29" s="660"/>
      <c r="Y29" s="660" t="s">
        <v>118</v>
      </c>
      <c r="Z29" s="660">
        <v>1705000</v>
      </c>
      <c r="AA29" s="660"/>
      <c r="AB29" s="660"/>
      <c r="AC29" s="660"/>
      <c r="AD29" s="660"/>
      <c r="AE29" s="660"/>
      <c r="AF29" s="660"/>
      <c r="AG29" s="660"/>
      <c r="AH29" s="660"/>
      <c r="AI29" s="660"/>
      <c r="AJ29" s="660"/>
      <c r="AK29" s="660"/>
      <c r="AL29" s="660"/>
    </row>
    <row s="5064" customFormat="1" customHeight="1" ht="15">
      <c r="A30" s="488"/>
      <c r="B30" s="488"/>
      <c r="C30" s="241"/>
      <c r="D30" s="1886"/>
      <c r="E30" s="1886"/>
      <c r="F30" s="1886"/>
      <c r="G30" s="2626"/>
      <c r="H30" s="2168"/>
      <c r="I30" s="2627"/>
      <c r="J30" s="2172"/>
      <c r="K30" s="486"/>
      <c r="L30" s="242"/>
      <c r="M30" s="672" t="s">
        <v>119</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41" customFormat="1" customHeight="1" ht="15">
      <c r="U31" s="250"/>
    </row>
    <row s="5241" customFormat="1" customHeight="1" ht="15">
      <c r="A32" s="1880" t="s">
        <v>1908</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41" customFormat="1" customHeight="1" ht="15">
      <c r="U33" s="250"/>
    </row>
    <row s="5064" customFormat="1" customHeight="1" ht="15">
      <c r="A34" s="488"/>
      <c r="B34" s="488"/>
      <c r="C34" s="241"/>
      <c r="D34" s="1886"/>
      <c r="E34" s="1886"/>
      <c r="F34" s="1886"/>
      <c r="G34" s="1886"/>
      <c r="H34" s="1886"/>
      <c r="I34" s="1886"/>
      <c r="J34" s="1886"/>
      <c r="K34" s="1864" t="s">
        <v>687</v>
      </c>
      <c r="L34" s="1794" t="s">
        <v>108</v>
      </c>
      <c r="M34" s="876"/>
      <c r="N34" s="877"/>
      <c r="O34" s="669"/>
      <c r="P34" s="669"/>
      <c r="Q34" s="669"/>
      <c r="R34" s="669"/>
      <c r="S34" s="669"/>
      <c r="T34" s="669"/>
      <c r="U34" s="670"/>
      <c r="V34" s="669"/>
      <c r="W34" s="669"/>
      <c r="X34" s="660"/>
      <c r="Y34" s="660" t="s">
        <v>118</v>
      </c>
      <c r="Z34" s="660">
        <v>1705000</v>
      </c>
      <c r="AA34" s="660"/>
      <c r="AB34" s="660"/>
      <c r="AC34" s="660"/>
      <c r="AD34" s="660"/>
      <c r="AE34" s="660"/>
      <c r="AF34" s="660"/>
      <c r="AG34" s="660"/>
      <c r="AH34" s="660"/>
      <c r="AI34" s="660"/>
      <c r="AJ34" s="660"/>
      <c r="AK34" s="660"/>
      <c r="AL34" s="660"/>
    </row>
    <row s="5241" customFormat="1" customHeight="1" ht="15">
      <c r="U35" s="250"/>
    </row>
    <row s="5241" customFormat="1" customHeight="1" ht="15">
      <c r="U36" s="250"/>
    </row>
    <row s="4812" customFormat="1" customHeight="1" ht="11.25">
      <c r="A37" s="1880" t="s">
        <v>1909</v>
      </c>
    </row>
    <row customHeight="1" ht="11.25"/>
    <row s="3235" customFormat="1" customHeight="1" ht="22.5">
      <c r="A39" s="1856"/>
      <c r="B39" s="522"/>
      <c r="C39" s="924"/>
      <c r="D39" s="505"/>
      <c r="E39" s="925"/>
      <c r="F39" s="1877"/>
      <c r="G39" s="1887"/>
      <c r="H39" s="540"/>
    </row>
    <row customHeight="1" ht="11.25"/>
    <row s="4812" customFormat="1" customHeight="1" ht="11.25">
      <c r="A41" s="1880" t="s">
        <v>1910</v>
      </c>
    </row>
    <row customHeight="1" ht="11.25"/>
    <row s="3235" customFormat="1" customHeight="1" ht="22.5">
      <c r="A43" s="522"/>
      <c r="B43" s="522"/>
      <c r="C43" s="522"/>
      <c r="D43" s="505"/>
      <c r="E43" s="925"/>
      <c r="F43" s="926"/>
      <c r="G43" s="1887"/>
      <c r="H43" s="540"/>
    </row>
    <row customHeight="1" ht="11.25"/>
    <row s="4812" customFormat="1" customHeight="1" ht="11.25">
      <c r="A45" s="1880" t="s">
        <v>1911</v>
      </c>
    </row>
    <row customHeight="1" ht="11.25"/>
    <row s="3235" customFormat="1" customHeight="1" ht="24">
      <c r="A47" s="2267" t="s">
        <v>311</v>
      </c>
      <c r="B47" s="567"/>
      <c r="C47" s="2278"/>
      <c r="D47" s="510" t="str">
        <f>A47</f>
        <v>5.1</v>
      </c>
      <c r="E47" s="507" t="s">
        <v>312</v>
      </c>
      <c r="F47" s="2041" t="s">
        <v>304</v>
      </c>
      <c r="G47" s="509" t="s">
        <v>313</v>
      </c>
      <c r="H47" s="540"/>
      <c r="I47" s="917"/>
    </row>
    <row s="3235" customFormat="1" customHeight="1" ht="22.5">
      <c r="A48" s="2267"/>
      <c r="B48" s="567"/>
      <c r="C48" s="2278"/>
      <c r="D48" s="505" t="str">
        <f>D47&amp;".1"</f>
        <v>5.1.1</v>
      </c>
      <c r="E48" s="504" t="s">
        <v>314</v>
      </c>
      <c r="F48" s="2042" t="s">
        <v>22</v>
      </c>
      <c r="G48" s="539"/>
      <c r="H48" s="540"/>
      <c r="I48" s="917"/>
    </row>
    <row s="3235" customFormat="1" customHeight="1" ht="22.5">
      <c r="A49" s="2267"/>
      <c r="B49" s="567"/>
      <c r="C49" s="2278"/>
      <c r="D49" s="505" t="str">
        <f>D47&amp;".2"</f>
        <v>5.1.2</v>
      </c>
      <c r="E49" s="504" t="s">
        <v>315</v>
      </c>
      <c r="F49" s="1797" t="s">
        <v>22</v>
      </c>
      <c r="G49" s="509" t="s">
        <v>316</v>
      </c>
      <c r="H49" s="540"/>
      <c r="I49" s="917"/>
    </row>
    <row s="3235" customFormat="1" customHeight="1" ht="22.5">
      <c r="A50" s="2267"/>
      <c r="B50" s="567"/>
      <c r="C50" s="2278"/>
      <c r="D50" s="505" t="str">
        <f>D47&amp;".3"</f>
        <v>5.1.3</v>
      </c>
      <c r="E50" s="504" t="s">
        <v>317</v>
      </c>
      <c r="F50" s="2042" t="s">
        <v>22</v>
      </c>
      <c r="G50" s="539"/>
      <c r="H50" s="540"/>
      <c r="I50" s="917"/>
    </row>
    <row s="3235" customFormat="1" customHeight="1" ht="22.5">
      <c r="A51" s="2267"/>
      <c r="B51" s="567"/>
      <c r="C51" s="2278"/>
      <c r="D51" s="505" t="str">
        <f>D47&amp;".4"</f>
        <v>5.1.4</v>
      </c>
      <c r="E51" s="504" t="s">
        <v>318</v>
      </c>
      <c r="F51" s="2042" t="s">
        <v>22</v>
      </c>
      <c r="G51" s="509" t="s">
        <v>319</v>
      </c>
      <c r="H51" s="540"/>
      <c r="I51" s="917"/>
    </row>
    <row r="54" s="4812" customFormat="1" customHeight="1" ht="17.25">
      <c r="A54" s="1880" t="s">
        <v>1912</v>
      </c>
    </row>
    <row r="56" s="3337" customFormat="1" customHeight="1" ht="18.75">
      <c r="A56" s="154"/>
      <c r="B56" s="1888"/>
      <c r="C56" s="1888"/>
      <c r="D56" s="1889"/>
      <c r="E56" s="1874"/>
      <c r="F56" s="933">
        <v>13</v>
      </c>
      <c r="G56" s="932"/>
      <c r="H56" s="858"/>
      <c r="I56" s="856"/>
      <c r="J56" s="585" t="s">
        <v>65</v>
      </c>
      <c r="K56" s="1890" t="s">
        <v>22</v>
      </c>
      <c r="L56" s="154"/>
      <c r="M56" s="1701"/>
      <c r="N56" s="1701"/>
      <c r="O56" s="1701"/>
      <c r="P56" s="581" t="s">
        <v>390</v>
      </c>
      <c r="Q56" s="581" t="s">
        <v>391</v>
      </c>
      <c r="R56" s="582" t="s">
        <v>392</v>
      </c>
      <c r="S56" s="1701" t="s">
        <v>393</v>
      </c>
      <c r="T56" s="1701"/>
      <c r="U56" s="1701"/>
      <c r="V56" s="1701"/>
    </row>
    <row r="58" s="4812" customFormat="1" customHeight="1" ht="11.25">
      <c r="A58" s="1880" t="s">
        <v>1913</v>
      </c>
    </row>
    <row r="60" s="4521" customFormat="1" customHeight="1" ht="14.25">
      <c r="C60" s="1753"/>
      <c r="D60" s="1934"/>
      <c r="E60" s="1842" t="s">
        <v>22</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379</v>
      </c>
      <c r="AQ60" s="1689" t="s">
        <v>379</v>
      </c>
      <c r="AR60" s="1701"/>
      <c r="AS60" s="1701"/>
    </row>
    <row r="62" s="4812" customFormat="1" customHeight="1" ht="11.25">
      <c r="A62" s="1880" t="s">
        <v>1914</v>
      </c>
    </row>
    <row r="64" s="4983" customFormat="1" customHeight="1" ht="15">
      <c r="A64" s="210" t="s">
        <v>89</v>
      </c>
      <c r="B64" s="190" t="s">
        <v>22</v>
      </c>
      <c r="C64" s="1891"/>
      <c r="D64" s="193"/>
      <c r="E64" s="446"/>
      <c r="F64" s="446"/>
      <c r="G64" s="1868"/>
      <c r="H64" s="1890"/>
      <c r="I64" s="1869"/>
      <c r="K64" s="337"/>
      <c r="L64" s="338"/>
    </row>
    <row r="66" s="4812" customFormat="1" customHeight="1" ht="11.25">
      <c r="A66" s="1880" t="s">
        <v>1915</v>
      </c>
    </row>
    <row r="68" s="4521" customFormat="1" customHeight="1" ht="14.25">
      <c r="A68" s="408"/>
      <c r="B68" s="1225"/>
      <c r="C68" s="441"/>
      <c r="D68" s="1875"/>
      <c r="E68" s="951"/>
      <c r="F68" s="1890"/>
      <c r="G68" s="154"/>
      <c r="I68" s="1689"/>
      <c r="J68" s="1689"/>
    </row>
    <row r="70" s="4812" customFormat="1" customHeight="1" ht="11.25">
      <c r="A70" s="1880" t="s">
        <v>1916</v>
      </c>
    </row>
    <row r="72" s="4521" customFormat="1" customHeight="1" ht="27">
      <c r="A72" s="1231"/>
      <c r="B72" s="1231"/>
      <c r="C72" s="1231"/>
      <c r="D72" s="1225"/>
      <c r="E72" s="1892"/>
      <c r="F72" s="2646"/>
      <c r="G72" s="2647"/>
      <c r="H72" s="2648" t="s">
        <v>65</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65</v>
      </c>
      <c r="Z72" s="1873"/>
      <c r="AA72" s="1857">
        <v>1</v>
      </c>
      <c r="AB72" s="1307"/>
      <c r="AD72" s="1701" t="s">
        <v>1917</v>
      </c>
    </row>
    <row s="4521"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1918</v>
      </c>
    </row>
    <row r="75" s="4812" customFormat="1" customHeight="1" ht="11.25">
      <c r="A75" s="1880" t="s">
        <v>1919</v>
      </c>
    </row>
    <row r="77" s="4521"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1917</v>
      </c>
    </row>
    <row r="79" s="4812" customFormat="1" customHeight="1" ht="11.25">
      <c r="A79" s="1880" t="s">
        <v>1920</v>
      </c>
    </row>
    <row customHeight="1" ht="17.25"/>
    <row s="4521"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21" customFormat="1" customHeight="1" ht="0.75">
      <c r="A82" s="1231"/>
      <c r="B82" s="1231"/>
      <c r="C82" s="1231"/>
      <c r="D82" s="1225"/>
      <c r="E82" s="1235"/>
      <c r="F82" s="2601"/>
      <c r="G82" s="2580"/>
      <c r="H82" s="2605" t="s">
        <v>374</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21"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21"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21"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21"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21" customFormat="1" customHeight="1" ht="12">
      <c r="A87" s="1231"/>
      <c r="B87" s="1231"/>
      <c r="C87" s="1231"/>
      <c r="D87" s="1225"/>
      <c r="E87" s="1235"/>
      <c r="F87" s="2602"/>
      <c r="G87" s="1255"/>
      <c r="H87" s="1255"/>
      <c r="I87" s="2600" t="s">
        <v>1921</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2" customFormat="1" customHeight="1" ht="11.25">
      <c r="A89" s="1880" t="s">
        <v>1922</v>
      </c>
    </row>
    <row r="91" s="4521" customFormat="1" customHeight="1" ht="11.25">
      <c r="A91" s="1231"/>
      <c r="B91" s="1231"/>
      <c r="C91" s="1231"/>
      <c r="D91" s="1225"/>
      <c r="E91" s="1235"/>
      <c r="F91" s="1894"/>
      <c r="G91" s="1895"/>
      <c r="H91" s="1895"/>
      <c r="I91" s="1829"/>
      <c r="J91" s="1829"/>
      <c r="K91" s="1896"/>
      <c r="L91" s="1829"/>
      <c r="M91" s="1895"/>
      <c r="N91" s="2573"/>
      <c r="O91" s="2656">
        <v>1</v>
      </c>
      <c r="P91" s="2575" t="s">
        <v>19</v>
      </c>
      <c r="Q91" s="2578" t="s">
        <v>22</v>
      </c>
      <c r="R91" s="2578" t="s">
        <v>22</v>
      </c>
      <c r="S91" s="2578" t="s">
        <v>22</v>
      </c>
      <c r="T91" s="2578" t="s">
        <v>22</v>
      </c>
      <c r="U91" s="2578" t="s">
        <v>22</v>
      </c>
      <c r="V91" s="2578" t="s">
        <v>22</v>
      </c>
      <c r="W91" s="2578" t="s">
        <v>22</v>
      </c>
      <c r="X91" s="2578" t="s">
        <v>22</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21"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21"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1923</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2" customFormat="1" customHeight="1" ht="11.25">
      <c r="A95" s="1880" t="s">
        <v>1924</v>
      </c>
    </row>
    <row r="97" s="4521"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2" customFormat="1" customHeight="1" ht="11.25">
      <c r="A99" s="1880" t="s">
        <v>1925</v>
      </c>
    </row>
    <row r="101" s="4521" customFormat="1" customHeight="1" ht="11.25">
      <c r="A101" s="1231"/>
      <c r="B101" s="1231"/>
      <c r="C101" s="1231"/>
      <c r="D101" s="1225"/>
      <c r="E101" s="1235"/>
      <c r="F101" s="1894"/>
      <c r="G101" s="1895"/>
      <c r="H101" s="2580" t="s">
        <v>108</v>
      </c>
      <c r="I101" s="2581"/>
      <c r="J101" s="2550"/>
      <c r="K101" s="2582"/>
      <c r="L101" s="2172" t="s">
        <v>19</v>
      </c>
      <c r="M101" s="2173"/>
      <c r="N101" s="2051"/>
      <c r="O101" s="1242" t="s">
        <v>374</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21"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22</v>
      </c>
      <c r="R102" s="2578" t="s">
        <v>22</v>
      </c>
      <c r="S102" s="2578" t="s">
        <v>22</v>
      </c>
      <c r="T102" s="2578" t="s">
        <v>22</v>
      </c>
      <c r="U102" s="2578" t="s">
        <v>22</v>
      </c>
      <c r="V102" s="2578" t="s">
        <v>22</v>
      </c>
      <c r="W102" s="2578" t="s">
        <v>22</v>
      </c>
      <c r="X102" s="2578" t="s">
        <v>22</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21"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21"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1923</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21" customFormat="1" customHeight="1" ht="11.25">
      <c r="A105" s="1231"/>
      <c r="B105" s="1231"/>
      <c r="C105" s="1231"/>
      <c r="D105" s="1225"/>
      <c r="E105" s="1235"/>
      <c r="F105" s="1894"/>
      <c r="G105" s="1895"/>
      <c r="H105" s="2580"/>
      <c r="I105" s="2581"/>
      <c r="J105" s="2550"/>
      <c r="K105" s="2582"/>
      <c r="L105" s="2172"/>
      <c r="M105" s="2173"/>
      <c r="N105" s="1240"/>
      <c r="O105" s="1241"/>
      <c r="P105" s="1233" t="s">
        <v>1926</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2" customFormat="1" customHeight="1" ht="11.25">
      <c r="A107" s="1880" t="s">
        <v>1927</v>
      </c>
    </row>
    <row customHeight="1" ht="17.25"/>
    <row s="4367" customFormat="1" customHeight="1" ht="21">
      <c r="A109" s="1232"/>
      <c r="B109" s="1005"/>
      <c r="D109" s="989"/>
      <c r="E109" s="1004" t="s">
        <v>22</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7"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7" customFormat="1" customHeight="1" ht="12">
      <c r="A111" s="989"/>
      <c r="B111" s="988"/>
      <c r="C111" s="989"/>
      <c r="D111" s="989"/>
      <c r="E111" s="989"/>
      <c r="F111" s="1278"/>
      <c r="G111" s="1865" t="s">
        <v>1928</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2" customFormat="1" customHeight="1" ht="11.25">
      <c r="A113" s="1880" t="s">
        <v>1929</v>
      </c>
    </row>
    <row r="115" s="5241" customFormat="1" customHeight="1" ht="15">
      <c r="A115" s="688"/>
      <c r="B115" s="689"/>
      <c r="C115" s="689"/>
      <c r="D115" s="2643" t="s">
        <v>108</v>
      </c>
      <c r="E115" s="2442" t="s">
        <v>104</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22</v>
      </c>
      <c r="AF115" s="695"/>
      <c r="AG115" s="696" t="s">
        <v>607</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41" customFormat="1" customHeight="1" ht="15">
      <c r="A116" s="688"/>
      <c r="B116" s="689"/>
      <c r="C116" s="689"/>
      <c r="D116" s="2644"/>
      <c r="E116" s="2442" t="s">
        <v>562</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41" customFormat="1" customHeight="1" ht="15">
      <c r="A117" s="688"/>
      <c r="B117" s="689"/>
      <c r="C117" s="689"/>
      <c r="D117" s="2644"/>
      <c r="E117" s="2442" t="s">
        <v>563</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41" customFormat="1" customHeight="1" ht="24.75">
      <c r="A118" s="1871"/>
      <c r="B118" s="1225"/>
      <c r="C118" s="477"/>
      <c r="D118" s="2644"/>
      <c r="E118" s="2441" t="s">
        <v>608</v>
      </c>
      <c r="F118" s="2441"/>
      <c r="G118" s="2441"/>
      <c r="H118" s="2441"/>
      <c r="I118" s="2441"/>
      <c r="J118" s="2441"/>
      <c r="K118" s="2441"/>
      <c r="L118" s="2441"/>
      <c r="M118" s="2441"/>
      <c r="N118" s="2441"/>
      <c r="O118" s="2441"/>
      <c r="P118" s="2441"/>
      <c r="Q118" s="623">
        <f>SUMIF(T119:T120,"i",Q119:Q120)</f>
        <v>0</v>
      </c>
      <c r="R118" s="1082"/>
      <c r="S118" s="1863" t="s">
        <v>609</v>
      </c>
      <c r="T118" s="782" t="s">
        <v>610</v>
      </c>
      <c r="U118" s="2439">
        <v>1</v>
      </c>
      <c r="V118" s="2439" t="s">
        <v>573</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41"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41" customFormat="1" customHeight="1" ht="11.25">
      <c r="A120" s="1871"/>
      <c r="B120" s="1225"/>
      <c r="C120" s="477"/>
      <c r="D120" s="2644"/>
      <c r="E120" s="714" t="s">
        <v>22</v>
      </c>
      <c r="F120" s="1233" t="s">
        <v>22</v>
      </c>
      <c r="G120" s="1233" t="s">
        <v>1930</v>
      </c>
      <c r="H120" s="716" t="s">
        <v>22</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41" customFormat="1" customHeight="1" ht="24.75">
      <c r="A121" s="1871"/>
      <c r="B121" s="1225"/>
      <c r="C121" s="477"/>
      <c r="D121" s="2644"/>
      <c r="E121" s="2441" t="s">
        <v>611</v>
      </c>
      <c r="F121" s="2441"/>
      <c r="G121" s="2441"/>
      <c r="H121" s="2441"/>
      <c r="I121" s="2441"/>
      <c r="J121" s="2441"/>
      <c r="K121" s="2441"/>
      <c r="L121" s="2441"/>
      <c r="M121" s="2441"/>
      <c r="N121" s="2441"/>
      <c r="O121" s="2441"/>
      <c r="P121" s="2441"/>
      <c r="Q121" s="623">
        <f>SUMIF(T122:T123,"i",Q122:Q123)</f>
        <v>0</v>
      </c>
      <c r="R121" s="1082"/>
      <c r="S121" s="1863" t="s">
        <v>612</v>
      </c>
      <c r="T121" s="782" t="s">
        <v>610</v>
      </c>
      <c r="U121" s="2439">
        <v>1</v>
      </c>
      <c r="V121" s="2439" t="s">
        <v>573</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41"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41" customFormat="1" customHeight="1" ht="11.25">
      <c r="A123" s="1871"/>
      <c r="B123" s="1225"/>
      <c r="C123" s="477"/>
      <c r="D123" s="2645"/>
      <c r="E123" s="714" t="s">
        <v>22</v>
      </c>
      <c r="F123" s="1233" t="s">
        <v>22</v>
      </c>
      <c r="G123" s="1233" t="s">
        <v>1930</v>
      </c>
      <c r="H123" s="716" t="s">
        <v>22</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2" customFormat="1" customHeight="1" ht="11.25">
      <c r="A125" s="1880" t="s">
        <v>1931</v>
      </c>
    </row>
    <row r="127" s="5241" customFormat="1" customHeight="1" ht="15">
      <c r="A127" s="688"/>
      <c r="B127" s="689"/>
      <c r="C127" s="689"/>
      <c r="D127" s="2643" t="s">
        <v>108</v>
      </c>
      <c r="E127" s="2442" t="s">
        <v>104</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22</v>
      </c>
      <c r="AF127" s="695"/>
      <c r="AG127" s="696" t="s">
        <v>607</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41" customFormat="1" customHeight="1" ht="15">
      <c r="A128" s="688"/>
      <c r="B128" s="689"/>
      <c r="C128" s="689"/>
      <c r="D128" s="2644"/>
      <c r="E128" s="2442" t="s">
        <v>562</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41" customFormat="1" customHeight="1" ht="15">
      <c r="A129" s="688"/>
      <c r="B129" s="689"/>
      <c r="C129" s="689"/>
      <c r="D129" s="2644"/>
      <c r="E129" s="2442" t="s">
        <v>563</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41" customFormat="1" customHeight="1" ht="24.75">
      <c r="A130" s="1871"/>
      <c r="B130" s="1225"/>
      <c r="C130" s="477"/>
      <c r="D130" s="2644"/>
      <c r="E130" s="2441" t="s">
        <v>608</v>
      </c>
      <c r="F130" s="2441"/>
      <c r="G130" s="2441"/>
      <c r="H130" s="2441"/>
      <c r="I130" s="2441"/>
      <c r="J130" s="2441"/>
      <c r="K130" s="2441"/>
      <c r="L130" s="2441"/>
      <c r="M130" s="2441"/>
      <c r="N130" s="2441"/>
      <c r="O130" s="2441"/>
      <c r="P130" s="2441"/>
      <c r="Q130" s="623">
        <f>SUMIF(T131:T132,"i",Q131:Q132)</f>
        <v>0</v>
      </c>
      <c r="R130" s="1082"/>
      <c r="S130" s="1863" t="s">
        <v>609</v>
      </c>
      <c r="T130" s="782" t="s">
        <v>610</v>
      </c>
      <c r="U130" s="2439">
        <v>1</v>
      </c>
      <c r="V130" s="2439" t="s">
        <v>573</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41"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41" customFormat="1" customHeight="1" ht="11.25">
      <c r="A132" s="1871"/>
      <c r="B132" s="1225"/>
      <c r="C132" s="477"/>
      <c r="D132" s="2644"/>
      <c r="E132" s="714" t="s">
        <v>22</v>
      </c>
      <c r="F132" s="1233" t="s">
        <v>22</v>
      </c>
      <c r="G132" s="1233" t="s">
        <v>1930</v>
      </c>
      <c r="H132" s="716" t="s">
        <v>22</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2"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610</v>
      </c>
      <c r="U133" s="2439">
        <v>1</v>
      </c>
      <c r="V133" s="2439" t="s">
        <v>573</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2"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2"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2" customFormat="1" customHeight="1" ht="11.25">
      <c r="A137" s="1880" t="s">
        <v>1932</v>
      </c>
    </row>
    <row r="139" s="5241" customFormat="1" customHeight="1" ht="45">
      <c r="A139" s="1871"/>
      <c r="B139" s="1225"/>
      <c r="C139" s="477"/>
      <c r="D139" s="154"/>
      <c r="E139" s="2637"/>
      <c r="F139" s="2173" t="s">
        <v>108</v>
      </c>
      <c r="G139" s="2640" t="s">
        <v>22</v>
      </c>
      <c r="H139" s="354"/>
      <c r="I139" s="702" t="s">
        <v>108</v>
      </c>
      <c r="J139" s="1872" t="s">
        <v>1933</v>
      </c>
      <c r="K139" s="703" t="s">
        <v>544</v>
      </c>
      <c r="L139" s="2289" t="s">
        <v>544</v>
      </c>
      <c r="M139" s="2642"/>
      <c r="N139" s="703" t="s">
        <v>544</v>
      </c>
      <c r="O139" s="703" t="s">
        <v>544</v>
      </c>
      <c r="P139" s="703" t="s">
        <v>544</v>
      </c>
      <c r="Q139" s="704">
        <f>SUM(Q140:Q142)</f>
        <v>0</v>
      </c>
      <c r="R139" s="704">
        <f>IF(R136=0,0,(Q136/R136)*100)</f>
        <v>0</v>
      </c>
      <c r="S139" s="2244"/>
      <c r="T139" s="782" t="s">
        <v>610</v>
      </c>
      <c r="U139" s="154"/>
      <c r="V139" s="154"/>
      <c r="AC139" s="154"/>
    </row>
    <row s="5241" customFormat="1" customHeight="1" ht="11.25">
      <c r="A140" s="1871"/>
      <c r="B140" s="1225"/>
      <c r="C140" s="477"/>
      <c r="D140" s="154"/>
      <c r="E140" s="2638"/>
      <c r="F140" s="2173"/>
      <c r="G140" s="2640"/>
      <c r="H140" s="2192"/>
      <c r="I140" s="2580" t="s">
        <v>1020</v>
      </c>
      <c r="J140" s="2634"/>
      <c r="K140" s="2635"/>
      <c r="L140" s="705"/>
      <c r="M140" s="706" t="s">
        <v>108</v>
      </c>
      <c r="N140" s="1860"/>
      <c r="O140" s="707"/>
      <c r="P140" s="708"/>
      <c r="Q140" s="707"/>
      <c r="R140" s="709">
        <v>0</v>
      </c>
      <c r="S140" s="2244"/>
      <c r="T140" s="782"/>
      <c r="U140" s="154"/>
      <c r="V140" s="154"/>
      <c r="AC140" s="154"/>
    </row>
    <row s="5241" customFormat="1" customHeight="1" ht="11.25">
      <c r="A141" s="1871"/>
      <c r="B141" s="1225"/>
      <c r="C141" s="477"/>
      <c r="D141" s="154"/>
      <c r="E141" s="2638"/>
      <c r="F141" s="2173"/>
      <c r="G141" s="2640"/>
      <c r="H141" s="2192"/>
      <c r="I141" s="2580"/>
      <c r="J141" s="2634"/>
      <c r="K141" s="2636"/>
      <c r="L141" s="710"/>
      <c r="M141" s="711"/>
      <c r="N141" s="712" t="s">
        <v>1934</v>
      </c>
      <c r="O141" s="712"/>
      <c r="P141" s="712"/>
      <c r="Q141" s="712"/>
      <c r="R141" s="713"/>
      <c r="S141" s="2244"/>
      <c r="T141" s="782"/>
      <c r="U141" s="154"/>
      <c r="V141" s="154"/>
      <c r="AC141" s="154"/>
    </row>
    <row s="5241" customFormat="1" customHeight="1" ht="11.25">
      <c r="A142" s="1871"/>
      <c r="B142" s="1225"/>
      <c r="C142" s="477"/>
      <c r="D142" s="154"/>
      <c r="E142" s="2639"/>
      <c r="F142" s="2173"/>
      <c r="G142" s="2641"/>
      <c r="H142" s="710" t="s">
        <v>22</v>
      </c>
      <c r="I142" s="711"/>
      <c r="J142" s="712" t="s">
        <v>1935</v>
      </c>
      <c r="K142" s="712"/>
      <c r="L142" s="712"/>
      <c r="M142" s="712"/>
      <c r="N142" s="712"/>
      <c r="O142" s="712"/>
      <c r="P142" s="712"/>
      <c r="Q142" s="712"/>
      <c r="R142" s="713"/>
      <c r="S142" s="2244"/>
      <c r="T142" s="782"/>
      <c r="U142" s="154"/>
      <c r="V142" s="154"/>
      <c r="AC142" s="154"/>
    </row>
    <row r="147" s="5241" customFormat="1" customHeight="1" ht="11.25">
      <c r="A147" s="1871"/>
      <c r="B147" s="1225"/>
      <c r="C147" s="477"/>
      <c r="D147" s="154"/>
      <c r="E147" s="1895"/>
      <c r="F147" s="1895"/>
      <c r="G147" s="1895"/>
      <c r="H147" s="2192"/>
      <c r="I147" s="2580" t="s">
        <v>1020</v>
      </c>
      <c r="J147" s="2634"/>
      <c r="K147" s="2635"/>
      <c r="L147" s="705"/>
      <c r="M147" s="706" t="s">
        <v>108</v>
      </c>
      <c r="N147" s="1860"/>
      <c r="O147" s="707"/>
      <c r="P147" s="708"/>
      <c r="Q147" s="707"/>
      <c r="R147" s="709">
        <v>0</v>
      </c>
      <c r="S147" s="154"/>
      <c r="T147" s="782"/>
      <c r="U147" s="154"/>
      <c r="V147" s="154"/>
      <c r="AC147" s="154"/>
    </row>
    <row s="5241" customFormat="1" customHeight="1" ht="11.25">
      <c r="A148" s="1871"/>
      <c r="B148" s="1225"/>
      <c r="C148" s="477"/>
      <c r="D148" s="154"/>
      <c r="E148" s="1895"/>
      <c r="F148" s="1895"/>
      <c r="G148" s="1895"/>
      <c r="H148" s="2192"/>
      <c r="I148" s="2580"/>
      <c r="J148" s="2634"/>
      <c r="K148" s="2636"/>
      <c r="L148" s="710"/>
      <c r="M148" s="711"/>
      <c r="N148" s="712" t="s">
        <v>1934</v>
      </c>
      <c r="O148" s="712"/>
      <c r="P148" s="712"/>
      <c r="Q148" s="712"/>
      <c r="R148" s="713"/>
      <c r="S148" s="154"/>
      <c r="T148" s="782"/>
      <c r="U148" s="154"/>
      <c r="V148" s="154"/>
      <c r="AC148" s="154"/>
    </row>
    <row r="150" s="5241" customFormat="1" customHeight="1" ht="11.25">
      <c r="A150" s="1871"/>
      <c r="B150" s="1225"/>
      <c r="C150" s="477"/>
      <c r="D150" s="154"/>
      <c r="E150" s="1902"/>
      <c r="F150" s="1900"/>
      <c r="G150" s="1900"/>
      <c r="H150" s="1903"/>
      <c r="I150" s="1895"/>
      <c r="J150" s="1896"/>
      <c r="K150" s="1896"/>
      <c r="L150" s="705"/>
      <c r="M150" s="706" t="s">
        <v>108</v>
      </c>
      <c r="N150" s="1860"/>
      <c r="O150" s="707"/>
      <c r="P150" s="708"/>
      <c r="Q150" s="707"/>
      <c r="R150" s="709">
        <v>0</v>
      </c>
      <c r="S150" s="154"/>
      <c r="T150" s="782"/>
      <c r="U150" s="154"/>
      <c r="V150" s="154"/>
      <c r="AC150" s="154"/>
    </row>
    <row r="152" s="4812" customFormat="1" customHeight="1" ht="17.25">
      <c r="A152" s="1880" t="s">
        <v>1936</v>
      </c>
    </row>
    <row customHeight="1" ht="17.25">
      <c r="G153" s="1904"/>
      <c r="H153" s="1904"/>
      <c r="I153" s="1904"/>
      <c r="M153" s="1900"/>
    </row>
    <row s="5064" customFormat="1" customHeight="1" ht="17.25">
      <c r="A154" s="1905"/>
      <c r="C154" s="1907"/>
      <c r="D154" s="2594"/>
      <c r="E154" s="2208"/>
      <c r="F154" s="2210"/>
      <c r="G154" s="2596"/>
      <c r="H154" s="2594"/>
      <c r="I154" s="2594">
        <v>1</v>
      </c>
      <c r="J154" s="2566"/>
      <c r="K154" s="2250" t="s">
        <v>65</v>
      </c>
      <c r="L154" s="2173"/>
      <c r="M154" s="2173" t="s">
        <v>108</v>
      </c>
      <c r="N154" s="2569" t="str">
        <f>IF(Z154="","",INDEX(TERRITORY_MR_LIST,MATCH(Z154,TERRITORY_LIST_ID,0)))</f>
        <v/>
      </c>
      <c r="O154" s="2250" t="s">
        <v>65</v>
      </c>
      <c r="P154" s="2173"/>
      <c r="Q154" s="2173" t="s">
        <v>108</v>
      </c>
      <c r="R154" s="2567" t="s">
        <v>22</v>
      </c>
      <c r="S154" s="2172" t="s">
        <v>65</v>
      </c>
      <c r="T154" s="1876"/>
      <c r="U154" s="1876" t="s">
        <v>108</v>
      </c>
      <c r="V154" s="1908" t="s">
        <v>22</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4"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412</v>
      </c>
      <c r="W155" s="384"/>
      <c r="Y155" s="1324"/>
      <c r="Z155" s="1324"/>
      <c r="AA155" s="1324"/>
      <c r="AB155" s="1324"/>
      <c r="AC155" s="1324"/>
      <c r="AD155" s="1324"/>
      <c r="AE155" s="1324"/>
      <c r="AF155" s="1324"/>
      <c r="AG155" s="1324"/>
      <c r="AH155" s="1324"/>
      <c r="AI155" s="1324"/>
      <c r="AJ155" s="1324"/>
      <c r="AK155" s="1324"/>
    </row>
    <row s="5064" customFormat="1" customHeight="1" ht="17.25">
      <c r="A156" s="1905"/>
      <c r="C156" s="1910"/>
      <c r="D156" s="2568"/>
      <c r="E156" s="2595"/>
      <c r="F156" s="2211"/>
      <c r="G156" s="2597"/>
      <c r="H156" s="2568"/>
      <c r="I156" s="2568"/>
      <c r="J156" s="2598"/>
      <c r="K156" s="2251"/>
      <c r="L156" s="2568"/>
      <c r="M156" s="2568"/>
      <c r="N156" s="2570"/>
      <c r="O156" s="2177"/>
      <c r="P156" s="382"/>
      <c r="Q156" s="383"/>
      <c r="R156" s="383" t="s">
        <v>413</v>
      </c>
      <c r="S156" s="1911"/>
      <c r="T156" s="1911"/>
      <c r="U156" s="1911"/>
      <c r="V156" s="1911"/>
      <c r="W156" s="384"/>
      <c r="Y156" s="1324"/>
      <c r="Z156" s="1324"/>
      <c r="AA156" s="1324"/>
      <c r="AB156" s="1324"/>
      <c r="AC156" s="1324"/>
      <c r="AD156" s="1324"/>
      <c r="AE156" s="1324"/>
      <c r="AF156" s="1324"/>
      <c r="AG156" s="1324"/>
      <c r="AH156" s="1324"/>
      <c r="AI156" s="1324"/>
      <c r="AJ156" s="1324"/>
      <c r="AK156" s="1324"/>
    </row>
    <row s="5064" customFormat="1" customHeight="1" ht="17.25">
      <c r="A157" s="1905"/>
      <c r="C157" s="1910"/>
      <c r="D157" s="2568"/>
      <c r="E157" s="2595"/>
      <c r="F157" s="2211"/>
      <c r="G157" s="2597"/>
      <c r="H157" s="2568"/>
      <c r="I157" s="2568"/>
      <c r="J157" s="2598"/>
      <c r="K157" s="2177"/>
      <c r="L157" s="382"/>
      <c r="M157" s="383"/>
      <c r="N157" s="383" t="s">
        <v>414</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4" customFormat="1" customHeight="1" ht="17.25">
      <c r="A158" s="1905"/>
      <c r="C158" s="1910"/>
      <c r="D158" s="2568"/>
      <c r="E158" s="2595"/>
      <c r="F158" s="2212"/>
      <c r="G158" s="2597"/>
      <c r="H158" s="382"/>
      <c r="I158" s="383"/>
      <c r="J158" s="383" t="s">
        <v>446</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4" customFormat="1" customHeight="1" ht="17.25">
      <c r="A160" s="1905"/>
      <c r="C160" s="1907"/>
      <c r="D160" s="1895"/>
      <c r="E160" s="1912"/>
      <c r="F160" s="1849"/>
      <c r="G160" s="1913"/>
      <c r="H160" s="2594"/>
      <c r="I160" s="2594">
        <v>1</v>
      </c>
      <c r="J160" s="2566"/>
      <c r="K160" s="2250" t="s">
        <v>65</v>
      </c>
      <c r="L160" s="2173"/>
      <c r="M160" s="2173" t="s">
        <v>108</v>
      </c>
      <c r="N160" s="2569" t="str">
        <f>IF(Z160="","",INDEX(TERRITORY_MR_LIST,MATCH(Z160,TERRITORY_LIST_ID,0)))</f>
        <v/>
      </c>
      <c r="O160" s="2250" t="s">
        <v>65</v>
      </c>
      <c r="P160" s="2173"/>
      <c r="Q160" s="2173" t="s">
        <v>108</v>
      </c>
      <c r="R160" s="2567" t="s">
        <v>22</v>
      </c>
      <c r="S160" s="2172" t="s">
        <v>65</v>
      </c>
      <c r="T160" s="1876"/>
      <c r="U160" s="1876" t="s">
        <v>108</v>
      </c>
      <c r="V160" s="1908" t="s">
        <v>22</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4"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412</v>
      </c>
      <c r="W161" s="384"/>
      <c r="Y161" s="1324"/>
      <c r="Z161" s="1324"/>
      <c r="AA161" s="1324"/>
      <c r="AB161" s="1324"/>
      <c r="AC161" s="1324"/>
      <c r="AD161" s="1324"/>
      <c r="AE161" s="1324"/>
      <c r="AF161" s="1324"/>
      <c r="AG161" s="1324"/>
      <c r="AH161" s="1324"/>
      <c r="AI161" s="1324"/>
      <c r="AJ161" s="1324"/>
      <c r="AK161" s="1324"/>
    </row>
    <row s="5064" customFormat="1" customHeight="1" ht="17.25">
      <c r="A162" s="1905"/>
      <c r="C162" s="1910"/>
      <c r="D162" s="1895"/>
      <c r="E162" s="1912"/>
      <c r="F162" s="1849"/>
      <c r="G162" s="1913"/>
      <c r="H162" s="2568"/>
      <c r="I162" s="2568"/>
      <c r="J162" s="2598"/>
      <c r="K162" s="2251"/>
      <c r="L162" s="2568"/>
      <c r="M162" s="2568"/>
      <c r="N162" s="2570"/>
      <c r="O162" s="2177"/>
      <c r="P162" s="382"/>
      <c r="Q162" s="383"/>
      <c r="R162" s="383" t="s">
        <v>413</v>
      </c>
      <c r="S162" s="1911"/>
      <c r="T162" s="1911"/>
      <c r="U162" s="1911"/>
      <c r="V162" s="1911"/>
      <c r="W162" s="384"/>
      <c r="Y162" s="1324"/>
      <c r="Z162" s="1324"/>
      <c r="AA162" s="1324"/>
      <c r="AB162" s="1324"/>
      <c r="AC162" s="1324"/>
      <c r="AD162" s="1324"/>
      <c r="AE162" s="1324"/>
      <c r="AF162" s="1324"/>
      <c r="AG162" s="1324"/>
      <c r="AH162" s="1324"/>
      <c r="AI162" s="1324"/>
      <c r="AJ162" s="1324"/>
      <c r="AK162" s="1324"/>
    </row>
    <row s="5064" customFormat="1" customHeight="1" ht="17.25">
      <c r="A163" s="1905"/>
      <c r="C163" s="1910"/>
      <c r="D163" s="1895"/>
      <c r="E163" s="1912"/>
      <c r="F163" s="1849"/>
      <c r="G163" s="1913"/>
      <c r="H163" s="2568"/>
      <c r="I163" s="2568"/>
      <c r="J163" s="2598"/>
      <c r="K163" s="2177"/>
      <c r="L163" s="382"/>
      <c r="M163" s="383"/>
      <c r="N163" s="383" t="s">
        <v>414</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4" customFormat="1" customHeight="1" ht="17.25">
      <c r="A165" s="1905"/>
      <c r="C165" s="1907"/>
      <c r="D165" s="1895"/>
      <c r="E165" s="1912"/>
      <c r="F165" s="1849"/>
      <c r="G165" s="1913"/>
      <c r="H165" s="1895"/>
      <c r="I165" s="1895"/>
      <c r="J165" s="1914"/>
      <c r="K165" s="1825"/>
      <c r="L165" s="2173"/>
      <c r="M165" s="2173" t="s">
        <v>108</v>
      </c>
      <c r="N165" s="2569" t="str">
        <f>IF(Z165="","",INDEX(TERRITORY_MR_LIST,MATCH(Z165,TERRITORY_LIST_ID,0)))</f>
        <v/>
      </c>
      <c r="O165" s="2250" t="s">
        <v>65</v>
      </c>
      <c r="P165" s="2173"/>
      <c r="Q165" s="2173" t="s">
        <v>108</v>
      </c>
      <c r="R165" s="2567" t="s">
        <v>22</v>
      </c>
      <c r="S165" s="2172" t="s">
        <v>65</v>
      </c>
      <c r="T165" s="1876"/>
      <c r="U165" s="1876" t="s">
        <v>108</v>
      </c>
      <c r="V165" s="1908" t="s">
        <v>22</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4"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412</v>
      </c>
      <c r="W166" s="384"/>
      <c r="Y166" s="1324"/>
      <c r="Z166" s="1324"/>
      <c r="AA166" s="1324"/>
      <c r="AB166" s="1324"/>
      <c r="AC166" s="1324"/>
      <c r="AD166" s="1324"/>
      <c r="AE166" s="1324"/>
      <c r="AF166" s="1324"/>
      <c r="AG166" s="1324"/>
      <c r="AH166" s="1324"/>
      <c r="AI166" s="1324"/>
      <c r="AJ166" s="1324"/>
      <c r="AK166" s="1324"/>
    </row>
    <row s="5064" customFormat="1" customHeight="1" ht="17.25">
      <c r="A167" s="1905"/>
      <c r="C167" s="1910"/>
      <c r="D167" s="1895"/>
      <c r="E167" s="1912"/>
      <c r="F167" s="1849"/>
      <c r="G167" s="1913"/>
      <c r="H167" s="1895"/>
      <c r="I167" s="1895"/>
      <c r="J167" s="1914"/>
      <c r="K167" s="1825"/>
      <c r="L167" s="2568"/>
      <c r="M167" s="2568"/>
      <c r="N167" s="2570"/>
      <c r="O167" s="2177"/>
      <c r="P167" s="382"/>
      <c r="Q167" s="383"/>
      <c r="R167" s="383" t="s">
        <v>413</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4" customFormat="1" customHeight="1" ht="17.25">
      <c r="A169" s="1905"/>
      <c r="C169" s="1907"/>
      <c r="D169" s="1895"/>
      <c r="E169" s="1912"/>
      <c r="F169" s="1849"/>
      <c r="G169" s="1913"/>
      <c r="H169" s="1895"/>
      <c r="I169" s="1895"/>
      <c r="J169" s="1914"/>
      <c r="K169" s="1825"/>
      <c r="L169" s="1821"/>
      <c r="M169" s="1821"/>
      <c r="N169" s="2113"/>
      <c r="O169" s="1852"/>
      <c r="P169" s="2173"/>
      <c r="Q169" s="2173" t="s">
        <v>108</v>
      </c>
      <c r="R169" s="2567" t="s">
        <v>22</v>
      </c>
      <c r="S169" s="2172" t="s">
        <v>65</v>
      </c>
      <c r="T169" s="1876"/>
      <c r="U169" s="1876" t="s">
        <v>108</v>
      </c>
      <c r="V169" s="1908" t="s">
        <v>22</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4"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412</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4"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108</v>
      </c>
      <c r="V172" s="1908" t="s">
        <v>22</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2" customFormat="1" customHeight="1" ht="17.25">
      <c r="A174" s="1880" t="s">
        <v>1937</v>
      </c>
    </row>
    <row customHeight="1" ht="17.25">
      <c r="G175" s="1904"/>
      <c r="H175" s="1904"/>
      <c r="I175" s="1904"/>
      <c r="M175" s="1900"/>
    </row>
    <row s="5064" customFormat="1" customHeight="1" ht="17.25">
      <c r="A176" s="1905"/>
      <c r="C176" s="1907"/>
      <c r="D176" s="2594"/>
      <c r="E176" s="2208"/>
      <c r="F176" s="2210"/>
      <c r="G176" s="2596"/>
      <c r="H176" s="2594"/>
      <c r="I176" s="2594">
        <v>1</v>
      </c>
      <c r="J176" s="2566"/>
      <c r="K176" s="2250" t="s">
        <v>65</v>
      </c>
      <c r="L176" s="2173"/>
      <c r="M176" s="2173" t="s">
        <v>108</v>
      </c>
      <c r="N176" s="2569" t="str">
        <f>IF(Z176="","",INDEX(TERRITORY_MR_LIST,MATCH(Z176,TERRITORY_LIST_ID,0)))</f>
        <v/>
      </c>
      <c r="O176" s="2250" t="s">
        <v>65</v>
      </c>
      <c r="P176" s="2173"/>
      <c r="Q176" s="2173" t="s">
        <v>108</v>
      </c>
      <c r="R176" s="2567" t="s">
        <v>22</v>
      </c>
      <c r="S176" s="2471" t="s">
        <v>19</v>
      </c>
      <c r="T176" s="1867"/>
      <c r="U176" s="1867" t="s">
        <v>108</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4"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4" customFormat="1" customHeight="1" ht="17.25">
      <c r="A178" s="1905"/>
      <c r="C178" s="1910"/>
      <c r="D178" s="2568"/>
      <c r="E178" s="2595"/>
      <c r="F178" s="2211"/>
      <c r="G178" s="2597"/>
      <c r="H178" s="2568"/>
      <c r="I178" s="2568"/>
      <c r="J178" s="2598"/>
      <c r="K178" s="2251"/>
      <c r="L178" s="2568"/>
      <c r="M178" s="2568"/>
      <c r="N178" s="2570"/>
      <c r="O178" s="2177"/>
      <c r="P178" s="382"/>
      <c r="Q178" s="383"/>
      <c r="R178" s="383" t="s">
        <v>413</v>
      </c>
      <c r="S178" s="1911"/>
      <c r="T178" s="1911"/>
      <c r="U178" s="1911"/>
      <c r="V178" s="1911"/>
      <c r="W178" s="1498"/>
      <c r="Y178" s="1324"/>
      <c r="Z178" s="1324"/>
      <c r="AA178" s="1324"/>
      <c r="AB178" s="1324"/>
      <c r="AC178" s="1324"/>
      <c r="AD178" s="1324"/>
      <c r="AE178" s="1324"/>
      <c r="AF178" s="1324"/>
      <c r="AG178" s="1324"/>
      <c r="AH178" s="1324"/>
      <c r="AI178" s="1324"/>
      <c r="AJ178" s="1324"/>
      <c r="AK178" s="1324"/>
    </row>
    <row s="5064" customFormat="1" customHeight="1" ht="17.25">
      <c r="A179" s="1905"/>
      <c r="C179" s="1910"/>
      <c r="D179" s="2568"/>
      <c r="E179" s="2595"/>
      <c r="F179" s="2211"/>
      <c r="G179" s="2597"/>
      <c r="H179" s="2568"/>
      <c r="I179" s="2568"/>
      <c r="J179" s="2598"/>
      <c r="K179" s="2177"/>
      <c r="L179" s="382"/>
      <c r="M179" s="383"/>
      <c r="N179" s="383" t="s">
        <v>414</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4" customFormat="1" customHeight="1" ht="17.25">
      <c r="A180" s="1905"/>
      <c r="C180" s="1910"/>
      <c r="D180" s="2568"/>
      <c r="E180" s="2595"/>
      <c r="F180" s="2212"/>
      <c r="G180" s="2597"/>
      <c r="H180" s="382"/>
      <c r="I180" s="383"/>
      <c r="J180" s="383" t="s">
        <v>446</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4" customFormat="1" customHeight="1" ht="17.25">
      <c r="A182" s="1905"/>
      <c r="C182" s="1907"/>
      <c r="D182" s="1895"/>
      <c r="E182" s="1912"/>
      <c r="F182" s="1849"/>
      <c r="G182" s="1913"/>
      <c r="H182" s="2594"/>
      <c r="I182" s="2594">
        <v>1</v>
      </c>
      <c r="J182" s="2566"/>
      <c r="K182" s="2250" t="s">
        <v>65</v>
      </c>
      <c r="L182" s="2173"/>
      <c r="M182" s="2173" t="s">
        <v>108</v>
      </c>
      <c r="N182" s="2569" t="str">
        <f>IF(Z182="","",INDEX(TERRITORY_MR_LIST,MATCH(Z182,TERRITORY_LIST_ID,0)))</f>
        <v/>
      </c>
      <c r="O182" s="2250" t="s">
        <v>65</v>
      </c>
      <c r="P182" s="2173"/>
      <c r="Q182" s="2173" t="s">
        <v>108</v>
      </c>
      <c r="R182" s="2567" t="s">
        <v>22</v>
      </c>
      <c r="S182" s="2471" t="s">
        <v>19</v>
      </c>
      <c r="T182" s="1867"/>
      <c r="U182" s="1867" t="s">
        <v>108</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4"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4" customFormat="1" customHeight="1" ht="17.25">
      <c r="A184" s="1905"/>
      <c r="C184" s="1910"/>
      <c r="D184" s="1895"/>
      <c r="E184" s="1912"/>
      <c r="F184" s="1849"/>
      <c r="G184" s="1913"/>
      <c r="H184" s="2568"/>
      <c r="I184" s="2568"/>
      <c r="J184" s="2598"/>
      <c r="K184" s="2251"/>
      <c r="L184" s="2568"/>
      <c r="M184" s="2568"/>
      <c r="N184" s="2570"/>
      <c r="O184" s="2177"/>
      <c r="P184" s="382"/>
      <c r="Q184" s="383"/>
      <c r="R184" s="383" t="s">
        <v>413</v>
      </c>
      <c r="S184" s="1911"/>
      <c r="T184" s="1911"/>
      <c r="U184" s="1911"/>
      <c r="V184" s="1911"/>
      <c r="W184" s="1498"/>
      <c r="Y184" s="1324"/>
      <c r="Z184" s="1324"/>
      <c r="AA184" s="1324"/>
      <c r="AB184" s="1324"/>
      <c r="AC184" s="1324"/>
      <c r="AD184" s="1324"/>
      <c r="AE184" s="1324"/>
      <c r="AF184" s="1324"/>
      <c r="AG184" s="1324"/>
      <c r="AH184" s="1324"/>
      <c r="AI184" s="1324"/>
      <c r="AJ184" s="1324"/>
      <c r="AK184" s="1324"/>
    </row>
    <row s="5064" customFormat="1" customHeight="1" ht="17.25">
      <c r="A185" s="1905"/>
      <c r="C185" s="1910"/>
      <c r="D185" s="1895"/>
      <c r="E185" s="1912"/>
      <c r="F185" s="1849"/>
      <c r="G185" s="1913"/>
      <c r="H185" s="2568"/>
      <c r="I185" s="2568"/>
      <c r="J185" s="2598"/>
      <c r="K185" s="2177"/>
      <c r="L185" s="382"/>
      <c r="M185" s="383"/>
      <c r="N185" s="383" t="s">
        <v>414</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4" customFormat="1" customHeight="1" ht="17.25">
      <c r="A187" s="1905"/>
      <c r="C187" s="1907"/>
      <c r="D187" s="1895"/>
      <c r="E187" s="1912"/>
      <c r="F187" s="1849"/>
      <c r="G187" s="1913"/>
      <c r="H187" s="1895"/>
      <c r="I187" s="1895"/>
      <c r="J187" s="1916"/>
      <c r="K187" s="1913"/>
      <c r="L187" s="2173"/>
      <c r="M187" s="2173" t="s">
        <v>108</v>
      </c>
      <c r="N187" s="2569" t="str">
        <f>IF(Z187="","",INDEX(TERRITORY_MR_LIST,MATCH(Z187,TERRITORY_LIST_ID,0)))</f>
        <v/>
      </c>
      <c r="O187" s="2250" t="s">
        <v>65</v>
      </c>
      <c r="P187" s="2173"/>
      <c r="Q187" s="2173" t="s">
        <v>108</v>
      </c>
      <c r="R187" s="2567" t="s">
        <v>22</v>
      </c>
      <c r="S187" s="2471" t="s">
        <v>19</v>
      </c>
      <c r="T187" s="1867"/>
      <c r="U187" s="1867" t="s">
        <v>108</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4"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4" customFormat="1" customHeight="1" ht="17.25">
      <c r="A189" s="1905"/>
      <c r="C189" s="1910"/>
      <c r="D189" s="1895"/>
      <c r="E189" s="1912"/>
      <c r="F189" s="1849"/>
      <c r="G189" s="1913"/>
      <c r="H189" s="1895"/>
      <c r="I189" s="1895"/>
      <c r="J189" s="1916"/>
      <c r="K189" s="1913"/>
      <c r="L189" s="2568"/>
      <c r="M189" s="2568"/>
      <c r="N189" s="2570"/>
      <c r="O189" s="2177"/>
      <c r="P189" s="382"/>
      <c r="Q189" s="383"/>
      <c r="R189" s="383" t="s">
        <v>413</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4" customFormat="1" customHeight="1" ht="17.25">
      <c r="A191" s="1905"/>
      <c r="C191" s="1907"/>
      <c r="D191" s="1895"/>
      <c r="E191" s="1912"/>
      <c r="F191" s="1849"/>
      <c r="G191" s="1913"/>
      <c r="H191" s="1895"/>
      <c r="I191" s="1895"/>
      <c r="J191" s="1916"/>
      <c r="K191" s="1913"/>
      <c r="L191" s="1895"/>
      <c r="M191" s="1895"/>
      <c r="N191" s="2113"/>
      <c r="O191" s="1852"/>
      <c r="P191" s="2173"/>
      <c r="Q191" s="2173" t="s">
        <v>108</v>
      </c>
      <c r="R191" s="2567" t="s">
        <v>22</v>
      </c>
      <c r="S191" s="2471" t="s">
        <v>19</v>
      </c>
      <c r="T191" s="1867"/>
      <c r="U191" s="1867" t="s">
        <v>108</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4"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2" customFormat="1" customHeight="1" ht="17.25">
      <c r="A200" s="1880" t="s">
        <v>1938</v>
      </c>
    </row>
    <row customHeight="1" ht="17.25">
      <c r="G201" s="1904"/>
      <c r="H201" s="1904"/>
      <c r="I201" s="1904"/>
      <c r="M201" s="1900"/>
    </row>
    <row s="5241" customFormat="1" customHeight="1" ht="15">
      <c r="D202" s="2588"/>
      <c r="E202" s="2264"/>
      <c r="F202" s="2264"/>
      <c r="G202" s="2250"/>
      <c r="H202" s="1629"/>
      <c r="I202" s="2592">
        <v>1</v>
      </c>
      <c r="J202" s="2566"/>
      <c r="K202" s="1644"/>
      <c r="L202" s="2250" t="s">
        <v>65</v>
      </c>
      <c r="M202" s="2250" t="s">
        <v>65</v>
      </c>
      <c r="N202" s="1629"/>
      <c r="O202" s="2173" t="s">
        <v>108</v>
      </c>
      <c r="P202" s="2582"/>
      <c r="Q202" s="1645"/>
      <c r="R202" s="2250" t="s">
        <v>65</v>
      </c>
      <c r="S202" s="2250" t="s">
        <v>65</v>
      </c>
      <c r="T202" s="1920"/>
      <c r="U202" s="2173" t="s">
        <v>108</v>
      </c>
      <c r="V202" s="2589" t="str">
        <f>IF(AK202="","",INDEX(TERRITORY_MR_LIST,MATCH(AK202,TERRITORY_LIST_ID,0)))</f>
        <v/>
      </c>
      <c r="W202" s="1646"/>
      <c r="X202" s="2250" t="s">
        <v>65</v>
      </c>
      <c r="Y202" s="2250" t="s">
        <v>19</v>
      </c>
      <c r="Z202" s="1629"/>
      <c r="AA202" s="2173" t="s">
        <v>108</v>
      </c>
      <c r="AB202" s="2591"/>
      <c r="AC202" s="1647"/>
      <c r="AD202" s="2250" t="s">
        <v>65</v>
      </c>
      <c r="AE202" s="2250" t="s">
        <v>19</v>
      </c>
      <c r="AF202" s="1627"/>
      <c r="AG202" s="1876" t="s">
        <v>108</v>
      </c>
      <c r="AH202" s="1637"/>
      <c r="AI202" s="1866"/>
    </row>
    <row s="5241"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1939</v>
      </c>
      <c r="AI203" s="2584"/>
    </row>
    <row s="5241"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1940</v>
      </c>
      <c r="AC204" s="2585"/>
      <c r="AD204" s="2585"/>
      <c r="AE204" s="2585"/>
      <c r="AF204" s="2585"/>
      <c r="AG204" s="2585"/>
      <c r="AH204" s="2585"/>
      <c r="AI204" s="2586"/>
    </row>
    <row s="5241"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102</v>
      </c>
      <c r="W205" s="2583"/>
      <c r="X205" s="2583"/>
      <c r="Y205" s="2583"/>
      <c r="Z205" s="2583"/>
      <c r="AA205" s="2583"/>
      <c r="AB205" s="2583"/>
      <c r="AC205" s="2583"/>
      <c r="AD205" s="2583"/>
      <c r="AE205" s="2583"/>
      <c r="AF205" s="2583"/>
      <c r="AG205" s="2583"/>
      <c r="AH205" s="2583"/>
      <c r="AI205" s="2584"/>
    </row>
    <row s="5241" customFormat="1" customHeight="1" ht="11.25">
      <c r="D206" s="2588"/>
      <c r="E206" s="2264"/>
      <c r="F206" s="2264"/>
      <c r="G206" s="2251"/>
      <c r="H206" s="1633"/>
      <c r="I206" s="2592"/>
      <c r="J206" s="2593"/>
      <c r="K206" s="1628"/>
      <c r="L206" s="2251"/>
      <c r="M206" s="2251"/>
      <c r="N206" s="1633"/>
      <c r="O206" s="1634"/>
      <c r="P206" s="2583" t="s">
        <v>1941</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3" customFormat="1" customHeight="1" ht="11.25">
      <c r="D207" s="2588"/>
      <c r="E207" s="2264"/>
      <c r="F207" s="2264"/>
      <c r="G207" s="2177"/>
      <c r="H207" s="1635"/>
      <c r="I207" s="1636"/>
      <c r="J207" s="2583" t="s">
        <v>446</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41"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41"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41"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41"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41"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3"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1B861-B73D-3558-3CE9-C996E3D732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6" width="43.140625"/>
    <col min="2" max="2" style="5126" width="43.140625" hidden="1"/>
    <col min="3" max="3" style="5126" width="43.140625"/>
    <col min="4" max="5" style="5126" width="36.421875" customWidth="1"/>
    <col min="6" max="8" style="5127" width="36.421875" customWidth="1"/>
  </cols>
  <sheetData>
    <row customHeight="1" ht="9">
      <c r="A1" s="911" t="s">
        <v>1942</v>
      </c>
      <c r="B1" s="911"/>
      <c r="C1" s="1047" t="s">
        <v>1943</v>
      </c>
      <c r="D1" s="1045" t="s">
        <v>806</v>
      </c>
      <c r="E1" s="1045" t="s">
        <v>852</v>
      </c>
      <c r="F1" s="1045" t="s">
        <v>905</v>
      </c>
      <c r="G1" s="1045" t="s">
        <v>892</v>
      </c>
      <c r="H1" s="1045" t="s">
        <v>1618</v>
      </c>
    </row>
    <row customHeight="1" ht="9">
      <c r="A2" s="1048" t="s">
        <v>1944</v>
      </c>
      <c r="B2" s="1048"/>
      <c r="C2" s="1049" t="str">
        <f>INDEX(TEMPLATE_NUMBER_FORM_LIST,MATCH(TEMPLATE_SPHERE,TEMPLATE_SPHERE_LIST,0))</f>
        <v>10</v>
      </c>
      <c r="D2" s="1048" t="s">
        <v>1467</v>
      </c>
      <c r="E2" s="1048" t="s">
        <v>149</v>
      </c>
      <c r="F2" s="1050" t="s">
        <v>149</v>
      </c>
      <c r="G2" s="1048" t="s">
        <v>149</v>
      </c>
      <c r="H2" s="1051"/>
    </row>
    <row customHeight="1" ht="63">
      <c r="A3" s="911"/>
      <c r="B3" s="911" t="s">
        <v>108</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9" t="s">
        <v>1945</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0"/>
      <c r="G3" s="1051"/>
      <c r="H3" s="911"/>
    </row>
    <row customHeight="1" ht="243">
      <c r="A4" s="911" t="s">
        <v>1946</v>
      </c>
      <c r="B4" s="911" t="s">
        <v>109</v>
      </c>
      <c r="C4" s="1049" t="str">
        <f>IF(TEMPLATE_SPHERE="HEAT",D4,IF(TEMPLATE_SPHERE="TKO",H4,E4))</f>
        <v>Форма 1. Информация об организации, осуществляющей холодное водоснабжение (общая информация)</v>
      </c>
      <c r="D4" s="1048" t="s">
        <v>1947</v>
      </c>
      <c r="E4" s="10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8"/>
      <c r="G4" s="1048"/>
      <c r="H4" s="911" t="s">
        <v>1948</v>
      </c>
    </row>
    <row customHeight="1" ht="117">
      <c r="A5" s="911" t="s">
        <v>1949</v>
      </c>
      <c r="B5" s="911" t="s">
        <v>89</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1" t="s">
        <v>1950</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1"/>
      <c r="G5" s="1051"/>
      <c r="H5" s="911" t="s">
        <v>1951</v>
      </c>
    </row>
    <row customHeight="1" ht="90">
      <c r="A6" s="911" t="s">
        <v>1952</v>
      </c>
      <c r="B6" s="911" t="s">
        <v>90</v>
      </c>
      <c r="C6" s="104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1"/>
      <c r="G6" s="911"/>
      <c r="H6" s="1051"/>
    </row>
    <row customHeight="1" ht="45">
      <c r="A7" s="911" t="s">
        <v>1953</v>
      </c>
      <c r="B7" s="911" t="s">
        <v>110</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1954</v>
      </c>
      <c r="E7" s="911" t="s">
        <v>1955</v>
      </c>
      <c r="F7" s="1051"/>
      <c r="G7" s="1051"/>
      <c r="H7" s="1051"/>
    </row>
    <row customHeight="1" ht="108">
      <c r="A8" s="911" t="s">
        <v>1956</v>
      </c>
      <c r="B8" s="911" t="s">
        <v>91</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1154</v>
      </c>
      <c r="E8" s="911" t="s">
        <v>1957</v>
      </c>
      <c r="F8" s="1051"/>
      <c r="G8" s="1051"/>
      <c r="H8" s="1051"/>
    </row>
    <row customHeight="1" ht="99">
      <c r="A9" s="911" t="s">
        <v>1958</v>
      </c>
      <c r="B9" s="911"/>
      <c r="C9" s="911" t="s">
        <v>1959</v>
      </c>
      <c r="D9" s="911"/>
      <c r="E9" s="911"/>
      <c r="F9" s="1051"/>
      <c r="G9" s="1051"/>
      <c r="H9" s="1051"/>
    </row>
    <row customHeight="1" ht="126">
      <c r="A10" s="911" t="s">
        <v>1960</v>
      </c>
      <c r="B10" s="911"/>
      <c r="C10" s="911" t="s">
        <v>1961</v>
      </c>
      <c r="D10" s="911"/>
      <c r="E10" s="911"/>
      <c r="F10" s="1051"/>
      <c r="G10" s="1051"/>
      <c r="H10" s="1051"/>
    </row>
    <row customHeight="1" ht="108">
      <c r="A11" s="911" t="s">
        <v>1962</v>
      </c>
      <c r="B11" s="911"/>
      <c r="C11" s="911" t="s">
        <v>1963</v>
      </c>
      <c r="D11" s="911"/>
      <c r="E11" s="911"/>
      <c r="F11" s="1051"/>
      <c r="G11" s="1051"/>
      <c r="H11" s="1051"/>
    </row>
    <row customHeight="1" ht="54">
      <c r="A12" s="911" t="s">
        <v>1964</v>
      </c>
      <c r="B12" s="911"/>
      <c r="C12" s="911" t="s">
        <v>1965</v>
      </c>
      <c r="D12" s="911"/>
      <c r="E12" s="911"/>
      <c r="F12" s="1051"/>
      <c r="G12" s="1051"/>
      <c r="H12" s="1051"/>
    </row>
    <row customHeight="1" ht="45">
      <c r="A13" s="911" t="s">
        <v>1966</v>
      </c>
      <c r="B13" s="911"/>
      <c r="C13" s="911" t="s">
        <v>1967</v>
      </c>
      <c r="D13" s="911"/>
      <c r="E13" s="911"/>
      <c r="F13" s="1051"/>
      <c r="G13" s="1051"/>
      <c r="H13" s="1051"/>
    </row>
    <row customHeight="1" ht="117">
      <c r="A14" s="911" t="s">
        <v>1968</v>
      </c>
      <c r="B14" s="911"/>
      <c r="C14" s="911" t="s">
        <v>1969</v>
      </c>
      <c r="D14" s="911"/>
      <c r="E14" s="911"/>
      <c r="F14" s="1051"/>
      <c r="G14" s="1051"/>
      <c r="H14" s="1051"/>
    </row>
    <row customHeight="1" ht="117">
      <c r="A15" s="911" t="s">
        <v>1970</v>
      </c>
      <c r="B15" s="911"/>
      <c r="C15" s="911" t="s">
        <v>1971</v>
      </c>
      <c r="D15" s="911"/>
      <c r="E15" s="911"/>
      <c r="F15" s="1051"/>
      <c r="G15" s="1051"/>
      <c r="H15" s="1051"/>
    </row>
    <row customHeight="1" ht="63">
      <c r="A16" s="911" t="s">
        <v>1972</v>
      </c>
      <c r="B16" s="911"/>
      <c r="C16" s="911" t="s">
        <v>1973</v>
      </c>
      <c r="D16" s="911"/>
      <c r="E16" s="911"/>
      <c r="F16" s="1051"/>
      <c r="G16" s="1051"/>
      <c r="H16" s="1051"/>
    </row>
    <row customHeight="1" ht="54">
      <c r="A17" s="911" t="s">
        <v>1974</v>
      </c>
      <c r="B17" s="911"/>
      <c r="C17" s="1049" t="s">
        <v>1975</v>
      </c>
      <c r="D17" s="911"/>
      <c r="E17" s="911"/>
      <c r="F17" s="1051"/>
      <c r="G17" s="1051"/>
      <c r="H17" s="1051"/>
    </row>
    <row customHeight="1" ht="27">
      <c r="A18" s="911" t="s">
        <v>1976</v>
      </c>
      <c r="B18" s="911"/>
      <c r="C18" s="1049" t="s">
        <v>1977</v>
      </c>
      <c r="D18" s="911"/>
      <c r="E18" s="911"/>
      <c r="F18" s="1051"/>
      <c r="G18" s="1051"/>
      <c r="H18" s="1051"/>
    </row>
    <row customHeight="1" ht="54">
      <c r="A19" s="911" t="s">
        <v>1978</v>
      </c>
      <c r="B19" s="911"/>
      <c r="C19" s="1049" t="s">
        <v>1979</v>
      </c>
      <c r="D19" s="911"/>
      <c r="E19" s="911"/>
      <c r="F19" s="1051"/>
      <c r="G19" s="1051"/>
      <c r="H19" s="1051"/>
    </row>
    <row customHeight="1" ht="36">
      <c r="A20" s="911" t="s">
        <v>1980</v>
      </c>
      <c r="B20" s="911"/>
      <c r="C20" s="1049" t="s">
        <v>1981</v>
      </c>
      <c r="D20" s="911"/>
      <c r="E20" s="911"/>
      <c r="F20" s="1051"/>
      <c r="G20" s="1051"/>
      <c r="H20" s="1051"/>
    </row>
    <row customHeight="1" ht="36">
      <c r="A21" s="911" t="s">
        <v>1982</v>
      </c>
      <c r="B21" s="911"/>
      <c r="C21" s="1049" t="s">
        <v>1983</v>
      </c>
      <c r="D21" s="911"/>
      <c r="E21" s="911"/>
      <c r="F21" s="1051"/>
      <c r="G21" s="1051"/>
      <c r="H21" s="1051"/>
    </row>
    <row customHeight="1" ht="27">
      <c r="A22" s="911" t="s">
        <v>1984</v>
      </c>
      <c r="B22" s="911"/>
      <c r="C22" s="1049" t="s">
        <v>1985</v>
      </c>
      <c r="D22" s="911"/>
      <c r="E22" s="911"/>
      <c r="F22" s="1051"/>
      <c r="G22" s="1051"/>
      <c r="H22" s="1051"/>
    </row>
    <row customHeight="1" ht="36">
      <c r="A23" s="911" t="s">
        <v>1986</v>
      </c>
      <c r="B23" s="911"/>
      <c r="C23" s="1049" t="s">
        <v>1987</v>
      </c>
      <c r="D23" s="911"/>
      <c r="E23" s="911"/>
      <c r="F23" s="1051"/>
      <c r="G23" s="1051"/>
      <c r="H23" s="1051"/>
    </row>
    <row customHeight="1" ht="28.5">
      <c r="A24" s="911" t="s">
        <v>1988</v>
      </c>
      <c r="B24" s="911"/>
      <c r="C24" s="1049" t="s">
        <v>1989</v>
      </c>
      <c r="D24" s="911"/>
      <c r="E24" s="911"/>
      <c r="F24" s="1051"/>
      <c r="G24" s="1051"/>
      <c r="H24" s="1051"/>
    </row>
    <row customHeight="1" ht="36">
      <c r="A25" s="911" t="s">
        <v>1990</v>
      </c>
      <c r="B25" s="911"/>
      <c r="C25" s="1049" t="s">
        <v>1991</v>
      </c>
      <c r="D25" s="911"/>
      <c r="E25" s="911"/>
      <c r="F25" s="1051"/>
      <c r="G25" s="1051"/>
      <c r="H25" s="1051"/>
    </row>
    <row customHeight="1" ht="27">
      <c r="A26" s="911" t="s">
        <v>1992</v>
      </c>
      <c r="B26" s="911"/>
      <c r="C26" s="1049" t="s">
        <v>1993</v>
      </c>
      <c r="D26" s="911"/>
      <c r="E26" s="911"/>
      <c r="F26" s="1051"/>
      <c r="G26" s="1051"/>
      <c r="H26" s="1051"/>
    </row>
    <row customHeight="1" ht="36">
      <c r="A27" s="911" t="s">
        <v>1994</v>
      </c>
      <c r="B27" s="911"/>
      <c r="C27" s="1049" t="s">
        <v>1995</v>
      </c>
      <c r="D27" s="911"/>
      <c r="E27" s="911"/>
      <c r="F27" s="1051"/>
      <c r="G27" s="1051"/>
      <c r="H27" s="1051"/>
    </row>
    <row customHeight="1" ht="28.5">
      <c r="A28" s="911" t="s">
        <v>1996</v>
      </c>
      <c r="B28" s="911"/>
      <c r="C28" s="1049" t="s">
        <v>1997</v>
      </c>
      <c r="D28" s="911"/>
      <c r="E28" s="911"/>
      <c r="F28" s="1051"/>
      <c r="G28" s="1051"/>
      <c r="H28" s="1051"/>
    </row>
    <row customHeight="1" ht="126">
      <c r="A29" s="911" t="s">
        <v>1998</v>
      </c>
      <c r="B29" s="911" t="s">
        <v>1569</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1" t="s">
        <v>1999</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1"/>
      <c r="G29" s="1051"/>
      <c r="H29" s="911" t="s">
        <v>2000</v>
      </c>
    </row>
    <row customHeight="1" ht="36">
      <c r="A30" s="911" t="s">
        <v>2001</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1" t="s">
        <v>2002</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1"/>
      <c r="G30" s="1051"/>
      <c r="H30" s="1051"/>
    </row>
    <row customHeight="1" ht="54">
      <c r="A31" s="911" t="s">
        <v>2003</v>
      </c>
      <c r="B31" s="911"/>
      <c r="C31" s="1049" t="str">
        <f>IF(TEMPLATE_SPHERE="HEAT",D31,IF(TEMPLATE_SPHERE="TKO",H31,E31))</f>
        <v>Форма 1. Информация об организации, осуществляющей холодное водоснабжение (общая информация)</v>
      </c>
      <c r="D31" s="911" t="s">
        <v>2004</v>
      </c>
      <c r="E31"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1"/>
      <c r="G31" s="1051"/>
      <c r="H31" s="1051"/>
    </row>
    <row customHeight="1" ht="198">
      <c r="A32" s="911" t="s">
        <v>2005</v>
      </c>
      <c r="B32" s="911"/>
      <c r="C32" s="1049"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1" t="s">
        <v>2006</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1"/>
      <c r="G32" s="1051"/>
      <c r="H32" s="911" t="s">
        <v>2007</v>
      </c>
    </row>
    <row customHeight="1" ht="9">
      <c r="A33" s="911"/>
      <c r="B33" s="911"/>
      <c r="C33" s="1049"/>
      <c r="D33" s="911"/>
      <c r="E33" s="911"/>
      <c r="F33" s="1051"/>
      <c r="G33" s="1051"/>
      <c r="H33" s="1051"/>
    </row>
    <row customHeight="1" ht="9">
      <c r="A34" s="911"/>
      <c r="B34" s="911" t="s">
        <v>1505</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29CDC8-E031-1108-9468-10D799B60AC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6" width="9.140625"/>
    <col min="3" max="7" style="5170" width="8.00390625" customWidth="1"/>
    <col min="8" max="12" style="5170" width="8.57421875" customWidth="1"/>
    <col min="13" max="14" style="5170" width="27.7109375" customWidth="1"/>
    <col min="15" max="19" style="5170" width="5.140625" customWidth="1"/>
    <col min="20" max="24" style="5170" width="27.7109375" customWidth="1"/>
    <col min="25" max="25" style="5171" width="1.8515625" customWidth="1"/>
    <col min="26" max="26" style="5126" width="27.7109375" customWidth="1"/>
    <col min="27" max="27" style="5172" width="27.7109375" customWidth="1"/>
    <col min="28" max="29" style="5126" width="27.7109375" customWidth="1"/>
    <col min="30" max="30" style="5126" width="3.8515625" customWidth="1"/>
    <col min="31" max="34" style="5126" width="9.140625"/>
  </cols>
  <sheetData>
    <row s="5128" customFormat="1" customHeight="1" ht="18">
      <c r="A1" s="963"/>
      <c r="B1" s="963"/>
      <c r="C1" s="963" t="s">
        <v>2008</v>
      </c>
      <c r="D1" s="963"/>
      <c r="E1" s="963"/>
      <c r="F1" s="963"/>
      <c r="G1" s="963"/>
      <c r="H1" s="963" t="s">
        <v>2009</v>
      </c>
      <c r="I1" s="963"/>
      <c r="J1" s="963"/>
      <c r="K1" s="963"/>
      <c r="L1" s="963"/>
      <c r="M1" s="963" t="s">
        <v>2010</v>
      </c>
      <c r="N1" s="963" t="s">
        <v>2011</v>
      </c>
      <c r="O1" s="2657" t="s">
        <v>2012</v>
      </c>
      <c r="P1" s="2657"/>
      <c r="Q1" s="2657"/>
      <c r="R1" s="2657"/>
      <c r="S1" s="2657"/>
      <c r="T1" s="2657" t="s">
        <v>2010</v>
      </c>
      <c r="U1" s="2657"/>
      <c r="V1" s="2657"/>
      <c r="W1" s="2657"/>
      <c r="X1" s="2657"/>
      <c r="Y1" s="1064"/>
      <c r="Z1" s="2657" t="s">
        <v>2013</v>
      </c>
      <c r="AA1" s="2657"/>
      <c r="AB1" s="2657"/>
      <c r="AC1" s="2657"/>
      <c r="AD1" s="2657"/>
    </row>
    <row customHeight="1" ht="18">
      <c r="A2" s="911"/>
      <c r="B2" s="911"/>
      <c r="C2" s="906" t="s">
        <v>806</v>
      </c>
      <c r="D2" s="906" t="s">
        <v>852</v>
      </c>
      <c r="E2" s="906" t="s">
        <v>905</v>
      </c>
      <c r="F2" s="906" t="s">
        <v>892</v>
      </c>
      <c r="G2" s="906" t="s">
        <v>1618</v>
      </c>
      <c r="H2" s="908"/>
      <c r="I2" s="908"/>
      <c r="J2" s="908"/>
      <c r="K2" s="908"/>
      <c r="L2" s="908"/>
      <c r="M2" s="908"/>
      <c r="N2" s="908"/>
      <c r="O2" s="906" t="s">
        <v>806</v>
      </c>
      <c r="P2" s="906" t="s">
        <v>852</v>
      </c>
      <c r="Q2" s="906" t="s">
        <v>892</v>
      </c>
      <c r="R2" s="906" t="s">
        <v>905</v>
      </c>
      <c r="S2" s="906" t="s">
        <v>1618</v>
      </c>
      <c r="T2" s="906" t="s">
        <v>806</v>
      </c>
      <c r="U2" s="906" t="s">
        <v>852</v>
      </c>
      <c r="V2" s="906" t="s">
        <v>892</v>
      </c>
      <c r="W2" s="906" t="s">
        <v>905</v>
      </c>
      <c r="X2" s="906" t="s">
        <v>1618</v>
      </c>
      <c r="Y2" s="906"/>
      <c r="Z2" s="906" t="s">
        <v>806</v>
      </c>
      <c r="AA2" s="915" t="s">
        <v>852</v>
      </c>
      <c r="AB2" s="906" t="s">
        <v>892</v>
      </c>
      <c r="AC2" s="906" t="s">
        <v>905</v>
      </c>
      <c r="AD2" s="906" t="s">
        <v>1618</v>
      </c>
    </row>
    <row customHeight="1" ht="162">
      <c r="A3" s="910" t="s">
        <v>27</v>
      </c>
      <c r="B3" s="910"/>
      <c r="C3" s="2661" t="s">
        <v>2014</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8"/>
      <c r="P3" s="908"/>
      <c r="Q3" s="908"/>
      <c r="R3" s="908"/>
      <c r="S3" s="908"/>
      <c r="T3" s="908"/>
      <c r="U3" s="908"/>
      <c r="V3" s="908"/>
      <c r="W3" s="908"/>
      <c r="X3" s="908"/>
      <c r="Y3" s="1065"/>
      <c r="Z3" s="911" t="s">
        <v>2015</v>
      </c>
      <c r="AA3" s="908" t="s">
        <v>2016</v>
      </c>
      <c r="AB3" s="911" t="s">
        <v>2017</v>
      </c>
      <c r="AC3" s="911" t="s">
        <v>2018</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1556</v>
      </c>
      <c r="D11" s="2664" t="s">
        <v>1552</v>
      </c>
      <c r="E11" s="2664" t="s">
        <v>1650</v>
      </c>
      <c r="F11" s="2664" t="s">
        <v>2019</v>
      </c>
      <c r="G11" s="2664"/>
      <c r="H11" s="963" t="s">
        <v>2020</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8"/>
      <c r="P11" s="908"/>
      <c r="Q11" s="908"/>
      <c r="R11" s="908"/>
      <c r="S11" s="908"/>
      <c r="T11" s="908" t="s">
        <v>2021</v>
      </c>
      <c r="U11" s="908" t="s">
        <v>2022</v>
      </c>
      <c r="V11" s="908"/>
      <c r="W11" s="908"/>
      <c r="X11" s="908"/>
      <c r="Y11" s="1065"/>
      <c r="Z11" s="911" t="s">
        <v>2023</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1"/>
      <c r="AC11" s="911"/>
      <c r="AD11" s="911"/>
    </row>
    <row customHeight="1" ht="45">
      <c r="A12" s="2658"/>
      <c r="B12" s="964">
        <v>2</v>
      </c>
      <c r="C12" s="2665"/>
      <c r="D12" s="2665"/>
      <c r="E12" s="2665"/>
      <c r="F12" s="2665"/>
      <c r="G12" s="2665"/>
      <c r="H12" s="963" t="s">
        <v>2024</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8"/>
      <c r="P12" s="908"/>
      <c r="Q12" s="908"/>
      <c r="R12" s="908"/>
      <c r="S12" s="908"/>
      <c r="T12" s="908" t="s">
        <v>2025</v>
      </c>
      <c r="U12" s="908" t="s">
        <v>2026</v>
      </c>
      <c r="V12" s="908"/>
      <c r="W12" s="908"/>
      <c r="X12" s="908"/>
      <c r="Y12" s="1065"/>
      <c r="Z12" s="911" t="s">
        <v>2027</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1"/>
      <c r="AC12" s="911"/>
      <c r="AD12" s="911"/>
    </row>
    <row customHeight="1" ht="72">
      <c r="A13" s="2658"/>
      <c r="B13" s="964">
        <v>3</v>
      </c>
      <c r="C13" s="2665"/>
      <c r="D13" s="2665"/>
      <c r="E13" s="2665"/>
      <c r="F13" s="2665"/>
      <c r="G13" s="2665"/>
      <c r="H13" s="2657" t="s">
        <v>2028</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8"/>
      <c r="P13" s="909"/>
      <c r="Q13" s="909"/>
      <c r="R13" s="909"/>
      <c r="S13" s="908"/>
      <c r="T13" s="908" t="s">
        <v>2029</v>
      </c>
      <c r="U13" s="909" t="s">
        <v>2030</v>
      </c>
      <c r="V13" s="909"/>
      <c r="W13" s="909"/>
      <c r="X13" s="908"/>
      <c r="Y13" s="1065"/>
      <c r="Z13" s="911" t="s">
        <v>2031</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2032</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9"/>
      <c r="W14" s="909"/>
      <c r="X14" s="908"/>
      <c r="Y14" s="1065"/>
      <c r="Z14" s="911" t="s">
        <v>2033</v>
      </c>
      <c r="AA14" s="914" t="s">
        <v>2033</v>
      </c>
      <c r="AB14" s="911"/>
      <c r="AC14" s="911"/>
      <c r="AD14" s="911"/>
    </row>
    <row customHeight="1" ht="108">
      <c r="A15" s="2658"/>
      <c r="B15" s="964">
        <v>5</v>
      </c>
      <c r="C15" s="2665"/>
      <c r="D15" s="2665"/>
      <c r="E15" s="2665"/>
      <c r="F15" s="2665"/>
      <c r="G15" s="2665"/>
      <c r="H15" s="2659" t="s">
        <v>2034</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8"/>
      <c r="P15" s="909"/>
      <c r="Q15" s="909"/>
      <c r="R15" s="909"/>
      <c r="S15" s="908"/>
      <c r="T15" s="908" t="s">
        <v>2035</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9"/>
      <c r="W15" s="909"/>
      <c r="X15" s="908"/>
      <c r="Y15" s="1065"/>
      <c r="Z15" s="911" t="s">
        <v>2036</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8"/>
      <c r="P16" s="909"/>
      <c r="Q16" s="909"/>
      <c r="R16" s="909"/>
      <c r="S16" s="908"/>
      <c r="T16" s="908"/>
      <c r="U16" s="909"/>
      <c r="V16" s="909"/>
      <c r="W16" s="909"/>
      <c r="X16" s="908"/>
      <c r="Y16" s="1065"/>
      <c r="Z16" s="911" t="s">
        <v>2036</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1653</v>
      </c>
      <c r="B18" s="964">
        <v>1</v>
      </c>
      <c r="C18" s="908" t="s">
        <v>2020</v>
      </c>
      <c r="D18" s="1032" t="s">
        <v>2020</v>
      </c>
      <c r="E18" s="908" t="s">
        <v>2020</v>
      </c>
      <c r="F18" s="908" t="s">
        <v>2020</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холодного водоснабжения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холодного водоснабжения</v>
      </c>
      <c r="N18" s="909" t="str">
        <f>IF(K18=0,"",K18)</f>
        <v>Указывается выручка с распределением по видам деятельности.</v>
      </c>
      <c r="O18" s="1022">
        <v>1</v>
      </c>
      <c r="P18" s="1022">
        <v>1</v>
      </c>
      <c r="Q18" s="1022">
        <v>1</v>
      </c>
      <c r="R18" s="1022">
        <v>1</v>
      </c>
      <c r="S18" s="1022"/>
      <c r="T18" s="1029" t="s">
        <v>2037</v>
      </c>
      <c r="U18" s="911" t="s">
        <v>2038</v>
      </c>
      <c r="V18" s="911" t="s">
        <v>2039</v>
      </c>
      <c r="W18" s="911" t="s">
        <v>2040</v>
      </c>
      <c r="X18" s="908"/>
      <c r="Y18" s="1065"/>
      <c r="Z18" s="911" t="s">
        <v>2041</v>
      </c>
      <c r="AA18" s="914" t="s">
        <v>2042</v>
      </c>
      <c r="AB18" s="914" t="s">
        <v>2042</v>
      </c>
      <c r="AC18" s="914" t="s">
        <v>2042</v>
      </c>
      <c r="AD18" s="911"/>
    </row>
    <row customHeight="1" ht="36">
      <c r="A19" s="910"/>
      <c r="B19" s="964">
        <v>2</v>
      </c>
      <c r="C19" s="908" t="s">
        <v>2024</v>
      </c>
      <c r="D19" s="1032" t="s">
        <v>2024</v>
      </c>
      <c r="E19" s="908" t="s">
        <v>2024</v>
      </c>
      <c r="F19" s="908" t="s">
        <v>2024</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холодного водоснабжения, включая:</v>
      </c>
      <c r="N19" s="909" t="str">
        <f>IF(K19=0,"",K19)</f>
        <v>Указывается суммарная себестоимость производимых товаров.</v>
      </c>
      <c r="O19" s="1022">
        <v>2</v>
      </c>
      <c r="P19" s="1022">
        <v>2</v>
      </c>
      <c r="Q19" s="1022">
        <v>2</v>
      </c>
      <c r="R19" s="1022">
        <v>2</v>
      </c>
      <c r="S19" s="1022"/>
      <c r="T19" s="1029" t="s">
        <v>2043</v>
      </c>
      <c r="U19" s="911" t="s">
        <v>2044</v>
      </c>
      <c r="V19" s="911" t="s">
        <v>2045</v>
      </c>
      <c r="W19" s="911" t="s">
        <v>2046</v>
      </c>
      <c r="X19" s="908"/>
      <c r="Y19" s="1065"/>
      <c r="Z19" s="911" t="s">
        <v>2047</v>
      </c>
      <c r="AA19" s="914" t="s">
        <v>2047</v>
      </c>
      <c r="AB19" s="914" t="s">
        <v>2047</v>
      </c>
      <c r="AC19" s="914" t="s">
        <v>2047</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0">
        <f>INDEX(TEMPLATE_NOTE_POINT_FHD,B20,MATCH(TEMPLATE_SPHERE,TEMPLATE_SPHERE_LIST_FOR_NOTE,0))</f>
        <v>0</v>
      </c>
      <c r="L20" s="909" t="str">
        <f>IF(I20=0,"",I20)</f>
        <v>2.1</v>
      </c>
      <c r="M20" s="909" t="str">
        <f>IF(J20=0,"",J20)</f>
        <v>Расходы на оплату холодной воды, приобретаемой у других организаций для последующей подачи потребителям</v>
      </c>
      <c r="N20" s="909" t="str">
        <f>IF(K20=0,"",K20)</f>
        <v/>
      </c>
      <c r="O20" s="1022" t="s">
        <v>707</v>
      </c>
      <c r="P20" s="1022" t="s">
        <v>707</v>
      </c>
      <c r="Q20" s="1022" t="s">
        <v>707</v>
      </c>
      <c r="R20" s="1022" t="s">
        <v>707</v>
      </c>
      <c r="S20" s="1022"/>
      <c r="T20" s="1029" t="s">
        <v>2048</v>
      </c>
      <c r="U20" s="911" t="s">
        <v>2049</v>
      </c>
      <c r="V20" s="911" t="s">
        <v>2050</v>
      </c>
      <c r="W20" s="911" t="s">
        <v>2051</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305</v>
      </c>
      <c r="P21" s="1022"/>
      <c r="Q21" s="1022"/>
      <c r="R21" s="1022"/>
      <c r="S21" s="1022"/>
      <c r="T21" s="1029" t="s">
        <v>2052</v>
      </c>
      <c r="U21" s="911"/>
      <c r="V21" s="911"/>
      <c r="W21" s="911"/>
      <c r="X21" s="908"/>
      <c r="Y21" s="1065"/>
      <c r="Z21" s="911" t="s">
        <v>2053</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305</v>
      </c>
      <c r="R22" s="1022"/>
      <c r="S22" s="1022"/>
      <c r="T22" s="1029"/>
      <c r="U22" s="911"/>
      <c r="V22" s="911" t="s">
        <v>2054</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308</v>
      </c>
      <c r="R23" s="1022"/>
      <c r="S23" s="1022"/>
      <c r="T23" s="1029"/>
      <c r="U23" s="911"/>
      <c r="V23" s="911" t="s">
        <v>2055</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727</v>
      </c>
      <c r="R24" s="1022"/>
      <c r="S24" s="1022"/>
      <c r="T24" s="1029"/>
      <c r="U24" s="911"/>
      <c r="V24" s="911" t="s">
        <v>2056</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308</v>
      </c>
      <c r="P25" s="1022" t="s">
        <v>305</v>
      </c>
      <c r="Q25" s="1022" t="s">
        <v>734</v>
      </c>
      <c r="R25" s="1022" t="s">
        <v>305</v>
      </c>
      <c r="S25" s="1022"/>
      <c r="T25" s="1029" t="s">
        <v>2057</v>
      </c>
      <c r="U25" s="911" t="s">
        <v>2057</v>
      </c>
      <c r="V25" s="911" t="s">
        <v>2057</v>
      </c>
      <c r="W25" s="911" t="s">
        <v>2057</v>
      </c>
      <c r="X25" s="908"/>
      <c r="Y25" s="1065"/>
      <c r="Z25" s="911"/>
      <c r="AA25" s="914"/>
      <c r="AB25" s="911"/>
      <c r="AC25" s="911"/>
      <c r="AD25" s="911"/>
    </row>
    <row customHeight="1" ht="18">
      <c r="A26" s="910"/>
      <c r="B26" s="964">
        <v>9</v>
      </c>
      <c r="C26" s="908" t="s">
        <v>650</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723</v>
      </c>
      <c r="P26" s="1022" t="s">
        <v>717</v>
      </c>
      <c r="Q26" s="1022" t="s">
        <v>2058</v>
      </c>
      <c r="R26" s="1022" t="s">
        <v>717</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2059</v>
      </c>
      <c r="V26" s="1029" t="s">
        <v>2059</v>
      </c>
      <c r="W26" s="1029" t="s">
        <v>2059</v>
      </c>
      <c r="X26" s="908"/>
      <c r="Y26" s="1065"/>
      <c r="Z26" s="911"/>
      <c r="AA26" s="914"/>
      <c r="AB26" s="911"/>
      <c r="AC26" s="911"/>
      <c r="AD26" s="911"/>
    </row>
    <row customHeight="1" ht="18">
      <c r="A27" s="910"/>
      <c r="B27" s="964">
        <v>10</v>
      </c>
      <c r="C27" s="908" t="s">
        <v>654</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725</v>
      </c>
      <c r="P27" s="1022" t="s">
        <v>719</v>
      </c>
      <c r="Q27" s="1022" t="s">
        <v>2060</v>
      </c>
      <c r="R27" s="1022" t="s">
        <v>719</v>
      </c>
      <c r="S27" s="1022"/>
      <c r="T27" s="1029" t="s">
        <v>2061</v>
      </c>
      <c r="U27" s="1029" t="s">
        <v>2061</v>
      </c>
      <c r="V27" s="1029" t="s">
        <v>2061</v>
      </c>
      <c r="W27" s="1029" t="s">
        <v>2061</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727</v>
      </c>
      <c r="P28" s="1022"/>
      <c r="Q28" s="1022"/>
      <c r="R28" s="1022"/>
      <c r="S28" s="1022"/>
      <c r="T28" s="1029" t="s">
        <v>2062</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734</v>
      </c>
      <c r="P29" s="1022" t="s">
        <v>308</v>
      </c>
      <c r="Q29" s="1022"/>
      <c r="R29" s="1022" t="s">
        <v>308</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2063</v>
      </c>
      <c r="V29" s="911"/>
      <c r="W29" s="911" t="s">
        <v>2063</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736</v>
      </c>
      <c r="P30" s="1022" t="s">
        <v>727</v>
      </c>
      <c r="Q30" s="1022" t="s">
        <v>736</v>
      </c>
      <c r="R30" s="1022" t="s">
        <v>727</v>
      </c>
      <c r="S30" s="1022"/>
      <c r="T30" s="1029" t="s">
        <v>2064</v>
      </c>
      <c r="U30" s="911" t="s">
        <v>2064</v>
      </c>
      <c r="V30" s="911" t="s">
        <v>2064</v>
      </c>
      <c r="W30" s="911" t="s">
        <v>2064</v>
      </c>
      <c r="X30" s="908"/>
      <c r="Y30" s="1065"/>
      <c r="Z30" s="911"/>
      <c r="AA30" s="914" t="s">
        <v>2065</v>
      </c>
      <c r="AB30" s="914" t="s">
        <v>2065</v>
      </c>
      <c r="AC30" s="914" t="s">
        <v>2065</v>
      </c>
      <c r="AD30" s="911"/>
    </row>
    <row customHeight="1" ht="18">
      <c r="A31" s="910"/>
      <c r="B31" s="964">
        <v>14</v>
      </c>
      <c r="C31" s="908" t="s">
        <v>2066</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2067</v>
      </c>
      <c r="P31" s="1022" t="s">
        <v>730</v>
      </c>
      <c r="Q31" s="1022" t="s">
        <v>2067</v>
      </c>
      <c r="R31" s="1022" t="s">
        <v>730</v>
      </c>
      <c r="S31" s="1022"/>
      <c r="T31" s="1030" t="s">
        <v>2068</v>
      </c>
      <c r="U31" s="911" t="s">
        <v>2068</v>
      </c>
      <c r="V31" s="911" t="s">
        <v>2068</v>
      </c>
      <c r="W31" s="911" t="s">
        <v>2068</v>
      </c>
      <c r="X31" s="908"/>
      <c r="Y31" s="1065"/>
      <c r="Z31" s="911"/>
      <c r="AA31" s="914"/>
      <c r="AB31" s="914"/>
      <c r="AC31" s="914"/>
      <c r="AD31" s="911"/>
    </row>
    <row customHeight="1" ht="36">
      <c r="A32" s="910"/>
      <c r="B32" s="964">
        <v>15</v>
      </c>
      <c r="C32" s="908" t="s">
        <v>2069</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2070</v>
      </c>
      <c r="P32" s="1022" t="s">
        <v>732</v>
      </c>
      <c r="Q32" s="1022" t="s">
        <v>2070</v>
      </c>
      <c r="R32" s="1022" t="s">
        <v>732</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2071</v>
      </c>
      <c r="V32" s="911" t="s">
        <v>2071</v>
      </c>
      <c r="W32" s="911" t="s">
        <v>2071</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738</v>
      </c>
      <c r="P33" s="1022" t="s">
        <v>734</v>
      </c>
      <c r="Q33" s="1022" t="s">
        <v>738</v>
      </c>
      <c r="R33" s="1022" t="s">
        <v>734</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2072</v>
      </c>
      <c r="V33" s="911" t="s">
        <v>2072</v>
      </c>
      <c r="W33" s="911" t="s">
        <v>2073</v>
      </c>
      <c r="X33" s="908"/>
      <c r="Y33" s="1065"/>
      <c r="Z33" s="911"/>
      <c r="AA33" s="914" t="s">
        <v>2074</v>
      </c>
      <c r="AB33" s="914" t="s">
        <v>2074</v>
      </c>
      <c r="AC33" s="914" t="s">
        <v>2074</v>
      </c>
      <c r="AD33" s="911"/>
    </row>
    <row customHeight="1" ht="27">
      <c r="A34" s="910"/>
      <c r="B34" s="964">
        <v>17</v>
      </c>
      <c r="C34" s="908" t="s">
        <v>2075</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v>
      </c>
      <c r="N34" s="909" t="str">
        <f>IF(K34=0,"",K34)</f>
        <v/>
      </c>
      <c r="O34" s="1022" t="s">
        <v>2076</v>
      </c>
      <c r="P34" s="1022" t="s">
        <v>2058</v>
      </c>
      <c r="Q34" s="1022" t="s">
        <v>2076</v>
      </c>
      <c r="R34" s="1022" t="s">
        <v>2058</v>
      </c>
      <c r="S34" s="1022"/>
      <c r="T34" s="1031" t="s">
        <v>2077</v>
      </c>
      <c r="U34" s="911" t="s">
        <v>2077</v>
      </c>
      <c r="V34" s="911" t="s">
        <v>2077</v>
      </c>
      <c r="W34" s="911" t="s">
        <v>2078</v>
      </c>
      <c r="X34" s="908"/>
      <c r="Y34" s="1065"/>
      <c r="Z34" s="911"/>
      <c r="AA34" s="914"/>
      <c r="AB34" s="911"/>
      <c r="AC34" s="911"/>
      <c r="AD34" s="911"/>
    </row>
    <row customHeight="1" ht="45">
      <c r="A35" s="910"/>
      <c r="B35" s="964">
        <v>18</v>
      </c>
      <c r="C35" s="908" t="s">
        <v>2079</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2080</v>
      </c>
      <c r="P35" s="1022" t="s">
        <v>2060</v>
      </c>
      <c r="Q35" s="1022" t="s">
        <v>2080</v>
      </c>
      <c r="R35" s="1022" t="s">
        <v>2060</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2081</v>
      </c>
      <c r="V35" s="911" t="s">
        <v>2081</v>
      </c>
      <c r="W35" s="911" t="s">
        <v>2081</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740</v>
      </c>
      <c r="P36" s="1022" t="s">
        <v>736</v>
      </c>
      <c r="Q36" s="1022" t="s">
        <v>740</v>
      </c>
      <c r="R36" s="1022" t="s">
        <v>736</v>
      </c>
      <c r="S36" s="1022"/>
      <c r="T36" s="1029" t="s">
        <v>2082</v>
      </c>
      <c r="U36" s="911" t="s">
        <v>2082</v>
      </c>
      <c r="V36" s="911" t="s">
        <v>2082</v>
      </c>
      <c r="W36" s="911" t="s">
        <v>2082</v>
      </c>
      <c r="X36" s="908"/>
      <c r="Y36" s="1065"/>
      <c r="Z36" s="911"/>
      <c r="AA36" s="914"/>
      <c r="AB36" s="911"/>
      <c r="AC36" s="911"/>
      <c r="AD36" s="911"/>
    </row>
    <row customHeight="1" ht="18">
      <c r="A37" s="910"/>
      <c r="B37" s="964">
        <v>20</v>
      </c>
      <c r="C37" s="908" t="s">
        <v>2083</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2084</v>
      </c>
      <c r="P37" s="1022" t="s">
        <v>2067</v>
      </c>
      <c r="Q37" s="1022" t="s">
        <v>2084</v>
      </c>
      <c r="R37" s="1022" t="s">
        <v>2067</v>
      </c>
      <c r="S37" s="1022"/>
      <c r="T37" s="1029" t="s">
        <v>2085</v>
      </c>
      <c r="U37" s="911" t="s">
        <v>2085</v>
      </c>
      <c r="V37" s="911" t="s">
        <v>2085</v>
      </c>
      <c r="W37" s="911" t="s">
        <v>2085</v>
      </c>
      <c r="X37" s="908"/>
      <c r="Y37" s="1065"/>
      <c r="Z37" s="911"/>
      <c r="AA37" s="914"/>
      <c r="AB37" s="911"/>
      <c r="AC37" s="911"/>
      <c r="AD37" s="911"/>
    </row>
    <row customHeight="1" ht="18">
      <c r="A38" s="910"/>
      <c r="B38" s="964">
        <v>21</v>
      </c>
      <c r="C38" s="908" t="s">
        <v>2086</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2087</v>
      </c>
      <c r="P38" s="1022" t="s">
        <v>2070</v>
      </c>
      <c r="Q38" s="1022" t="s">
        <v>2087</v>
      </c>
      <c r="R38" s="1022" t="s">
        <v>2070</v>
      </c>
      <c r="S38" s="1022"/>
      <c r="T38" s="1029" t="s">
        <v>2088</v>
      </c>
      <c r="U38" s="911" t="s">
        <v>2088</v>
      </c>
      <c r="V38" s="911" t="s">
        <v>2088</v>
      </c>
      <c r="W38" s="911" t="s">
        <v>2088</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холодного водоснабжения</v>
      </c>
      <c r="N39" s="909" t="str">
        <f>IF(K39=0,"",K39)</f>
        <v/>
      </c>
      <c r="O39" s="1022" t="s">
        <v>744</v>
      </c>
      <c r="P39" s="1022" t="s">
        <v>738</v>
      </c>
      <c r="Q39" s="1022" t="s">
        <v>744</v>
      </c>
      <c r="R39" s="1022" t="s">
        <v>738</v>
      </c>
      <c r="S39" s="1022"/>
      <c r="T39" s="1029" t="s">
        <v>2089</v>
      </c>
      <c r="U39" s="911" t="s">
        <v>2090</v>
      </c>
      <c r="V39" s="911" t="s">
        <v>2091</v>
      </c>
      <c r="W39" s="911" t="s">
        <v>2092</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2093</v>
      </c>
      <c r="P40" s="1022" t="s">
        <v>740</v>
      </c>
      <c r="Q40" s="1022" t="s">
        <v>2093</v>
      </c>
      <c r="R40" s="1022" t="s">
        <v>740</v>
      </c>
      <c r="S40" s="1022"/>
      <c r="T40" s="908" t="s">
        <v>2094</v>
      </c>
      <c r="U40" s="908" t="s">
        <v>2094</v>
      </c>
      <c r="V40" s="908" t="s">
        <v>2094</v>
      </c>
      <c r="W40" s="908" t="s">
        <v>2094</v>
      </c>
      <c r="X40" s="908"/>
      <c r="Y40" s="1065"/>
      <c r="Z40" s="911" t="s">
        <v>2095</v>
      </c>
      <c r="AA40" s="914" t="s">
        <v>2095</v>
      </c>
      <c r="AB40" s="914" t="s">
        <v>2095</v>
      </c>
      <c r="AC40" s="914" t="s">
        <v>2095</v>
      </c>
      <c r="AD40" s="911"/>
    </row>
    <row customHeight="1" ht="27">
      <c r="A41" s="910"/>
      <c r="B41" s="964">
        <v>24</v>
      </c>
      <c r="C41" s="908" t="s">
        <v>2096</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2097</v>
      </c>
      <c r="P41" s="1022" t="s">
        <v>2084</v>
      </c>
      <c r="Q41" s="1022" t="s">
        <v>2097</v>
      </c>
      <c r="R41" s="1022" t="s">
        <v>2084</v>
      </c>
      <c r="S41" s="1022"/>
      <c r="T41" s="908" t="s">
        <v>2098</v>
      </c>
      <c r="U41" s="908" t="s">
        <v>2098</v>
      </c>
      <c r="V41" s="908" t="s">
        <v>2098</v>
      </c>
      <c r="W41" s="908" t="s">
        <v>2098</v>
      </c>
      <c r="X41" s="908"/>
      <c r="Y41" s="1065"/>
      <c r="Z41" s="911" t="s">
        <v>2099</v>
      </c>
      <c r="AA41" s="911" t="s">
        <v>2099</v>
      </c>
      <c r="AB41" s="911" t="s">
        <v>2099</v>
      </c>
      <c r="AC41" s="911" t="s">
        <v>2099</v>
      </c>
      <c r="AD41" s="911"/>
    </row>
    <row customHeight="1" ht="27">
      <c r="A42" s="910"/>
      <c r="B42" s="964">
        <v>25</v>
      </c>
      <c r="C42" s="908" t="s">
        <v>2100</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2101</v>
      </c>
      <c r="P42" s="1022" t="s">
        <v>2087</v>
      </c>
      <c r="Q42" s="1022" t="s">
        <v>2101</v>
      </c>
      <c r="R42" s="1022" t="s">
        <v>2087</v>
      </c>
      <c r="S42" s="1022"/>
      <c r="T42" s="908" t="s">
        <v>2102</v>
      </c>
      <c r="U42" s="908" t="s">
        <v>2102</v>
      </c>
      <c r="V42" s="908" t="s">
        <v>2102</v>
      </c>
      <c r="W42" s="908" t="s">
        <v>2102</v>
      </c>
      <c r="X42" s="908"/>
      <c r="Y42" s="1065"/>
      <c r="Z42" s="911" t="s">
        <v>2103</v>
      </c>
      <c r="AA42" s="911" t="s">
        <v>2103</v>
      </c>
      <c r="AB42" s="911" t="s">
        <v>2103</v>
      </c>
      <c r="AC42" s="911" t="s">
        <v>2103</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2104</v>
      </c>
      <c r="P43" s="1022" t="s">
        <v>744</v>
      </c>
      <c r="Q43" s="1022" t="s">
        <v>2104</v>
      </c>
      <c r="R43" s="1022" t="s">
        <v>744</v>
      </c>
      <c r="S43" s="1022"/>
      <c r="T43" s="908" t="s">
        <v>2105</v>
      </c>
      <c r="U43" s="908" t="s">
        <v>2105</v>
      </c>
      <c r="V43" s="908" t="s">
        <v>2105</v>
      </c>
      <c r="W43" s="908" t="s">
        <v>2105</v>
      </c>
      <c r="X43" s="908"/>
      <c r="Y43" s="1065"/>
      <c r="Z43" s="911" t="s">
        <v>2106</v>
      </c>
      <c r="AA43" s="911" t="s">
        <v>2106</v>
      </c>
      <c r="AB43" s="911" t="s">
        <v>2106</v>
      </c>
      <c r="AC43" s="911" t="s">
        <v>2106</v>
      </c>
      <c r="AD43" s="911"/>
    </row>
    <row customHeight="1" ht="27">
      <c r="A44" s="910"/>
      <c r="B44" s="964">
        <v>27</v>
      </c>
      <c r="C44" s="908" t="s">
        <v>2107</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2108</v>
      </c>
      <c r="P44" s="1022" t="s">
        <v>2109</v>
      </c>
      <c r="Q44" s="1022" t="s">
        <v>2108</v>
      </c>
      <c r="R44" s="1022" t="s">
        <v>2109</v>
      </c>
      <c r="S44" s="1022"/>
      <c r="T44" s="908" t="s">
        <v>2098</v>
      </c>
      <c r="U44" s="908" t="s">
        <v>2098</v>
      </c>
      <c r="V44" s="908" t="s">
        <v>2098</v>
      </c>
      <c r="W44" s="908" t="s">
        <v>2098</v>
      </c>
      <c r="X44" s="908"/>
      <c r="Y44" s="1065"/>
      <c r="Z44" s="911" t="s">
        <v>2110</v>
      </c>
      <c r="AA44" s="911" t="s">
        <v>2110</v>
      </c>
      <c r="AB44" s="911" t="s">
        <v>2110</v>
      </c>
      <c r="AC44" s="911" t="s">
        <v>2110</v>
      </c>
      <c r="AD44" s="911"/>
    </row>
    <row customHeight="1" ht="27">
      <c r="A45" s="910"/>
      <c r="B45" s="964">
        <v>28</v>
      </c>
      <c r="C45" s="908" t="s">
        <v>2111</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2112</v>
      </c>
      <c r="P45" s="1022" t="s">
        <v>2113</v>
      </c>
      <c r="Q45" s="1022" t="s">
        <v>2112</v>
      </c>
      <c r="R45" s="1022" t="s">
        <v>2113</v>
      </c>
      <c r="S45" s="1022"/>
      <c r="T45" s="908" t="s">
        <v>2102</v>
      </c>
      <c r="U45" s="908" t="s">
        <v>2102</v>
      </c>
      <c r="V45" s="908" t="s">
        <v>2102</v>
      </c>
      <c r="W45" s="908" t="s">
        <v>2102</v>
      </c>
      <c r="X45" s="908"/>
      <c r="Y45" s="1065"/>
      <c r="Z45" s="911" t="s">
        <v>2114</v>
      </c>
      <c r="AA45" s="911" t="s">
        <v>2114</v>
      </c>
      <c r="AB45" s="911" t="s">
        <v>2114</v>
      </c>
      <c r="AC45" s="911" t="s">
        <v>2114</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2115</v>
      </c>
      <c r="P46" s="1022" t="s">
        <v>2093</v>
      </c>
      <c r="Q46" s="1022" t="s">
        <v>2115</v>
      </c>
      <c r="R46" s="1022" t="s">
        <v>2093</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2116</v>
      </c>
      <c r="V46" s="908" t="s">
        <v>2116</v>
      </c>
      <c r="W46" s="908" t="s">
        <v>2116</v>
      </c>
      <c r="X46" s="908"/>
      <c r="Y46" s="1065"/>
      <c r="Z46" s="911" t="s">
        <v>2117</v>
      </c>
      <c r="AA46" s="911" t="s">
        <v>2118</v>
      </c>
      <c r="AB46" s="911" t="s">
        <v>2118</v>
      </c>
      <c r="AC46" s="911" t="s">
        <v>2118</v>
      </c>
      <c r="AD46" s="911"/>
    </row>
    <row customHeight="1" ht="54">
      <c r="A47" s="910"/>
      <c r="B47" s="964">
        <v>30</v>
      </c>
      <c r="C47" s="908" t="s">
        <v>2119</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2120</v>
      </c>
      <c r="P47" s="1022" t="s">
        <v>2097</v>
      </c>
      <c r="Q47" s="1022" t="s">
        <v>2120</v>
      </c>
      <c r="R47" s="1022" t="s">
        <v>2097</v>
      </c>
      <c r="S47" s="1022"/>
      <c r="T47" s="908" t="s">
        <v>2121</v>
      </c>
      <c r="U47" s="908" t="s">
        <v>2121</v>
      </c>
      <c r="V47" s="908" t="s">
        <v>2121</v>
      </c>
      <c r="W47" s="908" t="s">
        <v>2121</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2104</v>
      </c>
      <c r="Q48" s="1022" t="s">
        <v>2122</v>
      </c>
      <c r="R48" s="1022" t="s">
        <v>2104</v>
      </c>
      <c r="S48" s="1022"/>
      <c r="T48" s="908"/>
      <c r="U48" s="908" t="s">
        <v>2123</v>
      </c>
      <c r="V48" s="908" t="s">
        <v>2124</v>
      </c>
      <c r="W48" s="908" t="s">
        <v>2124</v>
      </c>
      <c r="X48" s="908"/>
      <c r="Y48" s="1065"/>
      <c r="Z48" s="911"/>
      <c r="AA48" s="914" t="s">
        <v>2118</v>
      </c>
      <c r="AB48" s="914" t="s">
        <v>2118</v>
      </c>
      <c r="AC48" s="914" t="s">
        <v>2118</v>
      </c>
      <c r="AD48" s="911"/>
    </row>
    <row customHeight="1" ht="54">
      <c r="A49" s="910"/>
      <c r="B49" s="964">
        <v>32</v>
      </c>
      <c r="C49" s="908" t="s">
        <v>2125</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2108</v>
      </c>
      <c r="Q49" s="1022" t="s">
        <v>2126</v>
      </c>
      <c r="R49" s="1022" t="s">
        <v>2108</v>
      </c>
      <c r="S49" s="1022"/>
      <c r="T49" s="908"/>
      <c r="U49" s="908" t="s">
        <v>2121</v>
      </c>
      <c r="V49" s="908" t="s">
        <v>2121</v>
      </c>
      <c r="W49" s="908" t="s">
        <v>2121</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2122</v>
      </c>
      <c r="P50" s="1022" t="s">
        <v>2115</v>
      </c>
      <c r="Q50" s="1022" t="s">
        <v>2127</v>
      </c>
      <c r="R50" s="1022" t="s">
        <v>2115</v>
      </c>
      <c r="S50" s="1022"/>
      <c r="T50" s="908" t="s">
        <v>2128</v>
      </c>
      <c r="U50" s="908" t="s">
        <v>2129</v>
      </c>
      <c r="V50" s="908" t="s">
        <v>2130</v>
      </c>
      <c r="W50" s="908" t="s">
        <v>2131</v>
      </c>
      <c r="X50" s="908"/>
      <c r="Y50" s="1065"/>
      <c r="Z50" s="911" t="s">
        <v>2132</v>
      </c>
      <c r="AA50" s="914" t="s">
        <v>2133</v>
      </c>
      <c r="AB50" s="914" t="s">
        <v>2133</v>
      </c>
      <c r="AC50" s="914" t="s">
        <v>2133</v>
      </c>
      <c r="AD50" s="911"/>
    </row>
    <row customHeight="1" ht="27">
      <c r="A51" s="910"/>
      <c r="B51" s="964">
        <v>34</v>
      </c>
      <c r="C51" s="908" t="s">
        <v>2134</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89</v>
      </c>
      <c r="P51" s="1022"/>
      <c r="Q51" s="1022"/>
      <c r="R51" s="1022"/>
      <c r="S51" s="1022"/>
      <c r="T51" s="908" t="s">
        <v>2135</v>
      </c>
      <c r="U51" s="908"/>
      <c r="V51" s="908"/>
      <c r="W51" s="908"/>
      <c r="X51" s="908"/>
      <c r="Y51" s="1065"/>
      <c r="Z51" s="911"/>
      <c r="AA51" s="914"/>
      <c r="AB51" s="914"/>
      <c r="AC51" s="914"/>
      <c r="AD51" s="911"/>
    </row>
    <row customHeight="1" ht="36">
      <c r="A52" s="910"/>
      <c r="B52" s="964">
        <v>35</v>
      </c>
      <c r="C52" s="908" t="s">
        <v>2028</v>
      </c>
      <c r="D52" s="1032" t="s">
        <v>2028</v>
      </c>
      <c r="E52" s="908" t="s">
        <v>2028</v>
      </c>
      <c r="F52" s="908" t="s">
        <v>2028</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холодного водоснабжения, в том числе:</v>
      </c>
      <c r="N52" s="909" t="str">
        <f>IF(K52=0,"",K52)</f>
        <v>Указывается общая сумма чистой прибыли, полученной от регулируемого вида деятельности.</v>
      </c>
      <c r="O52" s="1022" t="s">
        <v>90</v>
      </c>
      <c r="P52" s="1022" t="s">
        <v>89</v>
      </c>
      <c r="Q52" s="1022" t="s">
        <v>89</v>
      </c>
      <c r="R52" s="1022" t="s">
        <v>89</v>
      </c>
      <c r="S52" s="1022"/>
      <c r="T52" s="908" t="s">
        <v>2136</v>
      </c>
      <c r="U52" s="908" t="s">
        <v>2137</v>
      </c>
      <c r="V52" s="908" t="s">
        <v>2138</v>
      </c>
      <c r="W52" s="908" t="s">
        <v>2139</v>
      </c>
      <c r="X52" s="908"/>
      <c r="Y52" s="1065"/>
      <c r="Z52" s="911" t="s">
        <v>748</v>
      </c>
      <c r="AA52" s="914" t="s">
        <v>748</v>
      </c>
      <c r="AB52" s="914" t="s">
        <v>748</v>
      </c>
      <c r="AC52" s="914" t="s">
        <v>748</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752</v>
      </c>
      <c r="P53" s="1022" t="s">
        <v>322</v>
      </c>
      <c r="Q53" s="1022" t="s">
        <v>322</v>
      </c>
      <c r="R53" s="1022" t="s">
        <v>322</v>
      </c>
      <c r="S53" s="1022"/>
      <c r="T53" s="908" t="s">
        <v>2140</v>
      </c>
      <c r="U53" s="908" t="s">
        <v>2140</v>
      </c>
      <c r="V53" s="908" t="s">
        <v>2140</v>
      </c>
      <c r="W53" s="908" t="s">
        <v>2140</v>
      </c>
      <c r="X53" s="908"/>
      <c r="Y53" s="1065"/>
      <c r="Z53" s="911"/>
      <c r="AA53" s="914"/>
      <c r="AB53" s="911"/>
      <c r="AC53" s="911"/>
      <c r="AD53" s="911"/>
    </row>
    <row customHeight="1" ht="18">
      <c r="A54" s="910"/>
      <c r="B54" s="964">
        <v>37</v>
      </c>
      <c r="C54" s="908" t="s">
        <v>2034</v>
      </c>
      <c r="D54" s="1032" t="s">
        <v>2034</v>
      </c>
      <c r="E54" s="908" t="s">
        <v>2034</v>
      </c>
      <c r="F54" s="908" t="s">
        <v>2034</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110</v>
      </c>
      <c r="P54" s="1022" t="s">
        <v>90</v>
      </c>
      <c r="Q54" s="1022" t="s">
        <v>90</v>
      </c>
      <c r="R54" s="1022" t="s">
        <v>90</v>
      </c>
      <c r="S54" s="1022"/>
      <c r="T54" s="908" t="s">
        <v>750</v>
      </c>
      <c r="U54" s="908" t="s">
        <v>750</v>
      </c>
      <c r="V54" s="908" t="s">
        <v>750</v>
      </c>
      <c r="W54" s="908" t="s">
        <v>750</v>
      </c>
      <c r="X54" s="908"/>
      <c r="Y54" s="1065"/>
      <c r="Z54" s="911" t="s">
        <v>751</v>
      </c>
      <c r="AA54" s="911" t="s">
        <v>751</v>
      </c>
      <c r="AB54" s="911" t="s">
        <v>751</v>
      </c>
      <c r="AC54" s="911" t="s">
        <v>751</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311</v>
      </c>
      <c r="P55" s="1022" t="s">
        <v>752</v>
      </c>
      <c r="Q55" s="1022" t="s">
        <v>752</v>
      </c>
      <c r="R55" s="1022" t="s">
        <v>752</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2141</v>
      </c>
      <c r="V55" s="908" t="s">
        <v>2141</v>
      </c>
      <c r="W55" s="908" t="s">
        <v>2141</v>
      </c>
      <c r="X55" s="908"/>
      <c r="Y55" s="1065"/>
      <c r="Z55" s="911" t="s">
        <v>2142</v>
      </c>
      <c r="AA55" s="911" t="s">
        <v>2142</v>
      </c>
      <c r="AB55" s="911" t="s">
        <v>2142</v>
      </c>
      <c r="AC55" s="911" t="s">
        <v>2142</v>
      </c>
      <c r="AD55" s="911"/>
    </row>
    <row customHeight="1" ht="27">
      <c r="A56" s="910"/>
      <c r="B56" s="964">
        <v>39</v>
      </c>
      <c r="C56" s="908" t="s">
        <v>1020</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1138</v>
      </c>
      <c r="P56" s="1022" t="s">
        <v>755</v>
      </c>
      <c r="Q56" s="1022" t="s">
        <v>755</v>
      </c>
      <c r="R56" s="1022" t="s">
        <v>755</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2143</v>
      </c>
      <c r="V56" s="908" t="s">
        <v>2143</v>
      </c>
      <c r="W56" s="908" t="s">
        <v>2143</v>
      </c>
      <c r="X56" s="908"/>
      <c r="Y56" s="1065"/>
      <c r="Z56" s="911" t="s">
        <v>757</v>
      </c>
      <c r="AA56" s="911" t="s">
        <v>757</v>
      </c>
      <c r="AB56" s="911" t="s">
        <v>757</v>
      </c>
      <c r="AC56" s="911" t="s">
        <v>757</v>
      </c>
      <c r="AD56" s="911"/>
    </row>
    <row customHeight="1" ht="27">
      <c r="A57" s="910"/>
      <c r="B57" s="964">
        <v>40</v>
      </c>
      <c r="C57" s="908" t="s">
        <v>1022</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2144</v>
      </c>
      <c r="P57" s="1022" t="s">
        <v>758</v>
      </c>
      <c r="Q57" s="1022" t="s">
        <v>758</v>
      </c>
      <c r="R57" s="1022" t="s">
        <v>758</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2145</v>
      </c>
      <c r="V57" s="908" t="s">
        <v>2145</v>
      </c>
      <c r="W57" s="908" t="s">
        <v>2145</v>
      </c>
      <c r="X57" s="908"/>
      <c r="Y57" s="1065"/>
      <c r="Z57" s="911" t="s">
        <v>760</v>
      </c>
      <c r="AA57" s="911" t="s">
        <v>760</v>
      </c>
      <c r="AB57" s="911" t="s">
        <v>760</v>
      </c>
      <c r="AC57" s="911" t="s">
        <v>760</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880</v>
      </c>
      <c r="P58" s="1022" t="s">
        <v>794</v>
      </c>
      <c r="Q58" s="1022" t="s">
        <v>794</v>
      </c>
      <c r="R58" s="1022" t="s">
        <v>794</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2146</v>
      </c>
      <c r="V58" s="908" t="s">
        <v>2146</v>
      </c>
      <c r="W58" s="908" t="s">
        <v>2146</v>
      </c>
      <c r="X58" s="908"/>
      <c r="Y58" s="1065"/>
      <c r="Z58" s="911"/>
      <c r="AA58" s="914"/>
      <c r="AB58" s="911"/>
      <c r="AC58" s="911"/>
      <c r="AD58" s="911"/>
    </row>
    <row customHeight="1" ht="36">
      <c r="A59" s="910"/>
      <c r="B59" s="964">
        <v>42</v>
      </c>
      <c r="C59" s="908">
        <v>3</v>
      </c>
      <c r="D59" s="1032" t="s">
        <v>2134</v>
      </c>
      <c r="E59" s="908" t="s">
        <v>2134</v>
      </c>
      <c r="F59" s="908" t="s">
        <v>2134</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холодного водоснабжения</v>
      </c>
      <c r="N59" s="909" t="str">
        <f>IF(K59=0,"",K59)</f>
        <v/>
      </c>
      <c r="O59" s="1022"/>
      <c r="P59" s="1022" t="s">
        <v>110</v>
      </c>
      <c r="Q59" s="1022" t="s">
        <v>110</v>
      </c>
      <c r="R59" s="1022" t="s">
        <v>110</v>
      </c>
      <c r="S59" s="1022"/>
      <c r="T59" s="908"/>
      <c r="U59" s="908" t="s">
        <v>2147</v>
      </c>
      <c r="V59" s="908" t="s">
        <v>2148</v>
      </c>
      <c r="W59" s="908" t="s">
        <v>2149</v>
      </c>
      <c r="X59" s="908"/>
      <c r="Y59" s="1065"/>
      <c r="Z59" s="911"/>
      <c r="AA59" s="914"/>
      <c r="AB59" s="911"/>
      <c r="AC59" s="911"/>
      <c r="AD59" s="911"/>
    </row>
    <row customHeight="1" ht="81">
      <c r="A60" s="910"/>
      <c r="B60" s="964">
        <v>43</v>
      </c>
      <c r="C60" s="908" t="s">
        <v>2150</v>
      </c>
      <c r="D60" s="1032" t="s">
        <v>2150</v>
      </c>
      <c r="E60" s="908" t="s">
        <v>2150</v>
      </c>
      <c r="F60" s="908" t="s">
        <v>2150</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91</v>
      </c>
      <c r="P60" s="1022" t="s">
        <v>91</v>
      </c>
      <c r="Q60" s="1022" t="s">
        <v>91</v>
      </c>
      <c r="R60" s="1022" t="s">
        <v>91</v>
      </c>
      <c r="S60" s="1022"/>
      <c r="T60" s="908" t="s">
        <v>627</v>
      </c>
      <c r="U60" s="908" t="s">
        <v>627</v>
      </c>
      <c r="V60" s="908" t="s">
        <v>627</v>
      </c>
      <c r="W60" s="908" t="s">
        <v>627</v>
      </c>
      <c r="X60" s="908"/>
      <c r="Y60" s="1065"/>
      <c r="Z60" s="911" t="s">
        <v>2151</v>
      </c>
      <c r="AA60" s="914" t="s">
        <v>2152</v>
      </c>
      <c r="AB60" s="911" t="s">
        <v>2153</v>
      </c>
      <c r="AC60" s="911" t="s">
        <v>2152</v>
      </c>
      <c r="AD60" s="911"/>
    </row>
    <row customHeight="1" ht="9">
      <c r="A61" s="910"/>
      <c r="B61" s="964">
        <v>44</v>
      </c>
      <c r="C61" s="908"/>
      <c r="D61" s="1032" t="s">
        <v>2154</v>
      </c>
      <c r="E61" s="908"/>
      <c r="F61" s="908"/>
      <c r="G61" s="908"/>
      <c r="H61" s="956"/>
      <c r="I61" s="1070" t="str">
        <f>INDEX(TEMPLATE_NUMBER_POINT_FHD,B61,MATCH(TEMPLATE_SPHERE,TEMPLATE_SPHERE_LIST_FOR_NOTE,0))</f>
        <v>7</v>
      </c>
      <c r="J61" s="1070" t="str">
        <f>INDEX(TEMPLATE_DATA_POINT_FHD,B61,MATCH(TEMPLATE_SPHERE,TEMPLATE_SPHERE_LIST_FOR_NOTE,0))</f>
        <v>Объём поднятой воды</v>
      </c>
      <c r="K61" s="1070">
        <f>INDEX(TEMPLATE_NOTE_POINT_FHD,B61,MATCH(TEMPLATE_SPHERE,TEMPLATE_SPHERE_LIST_FOR_NOTE,0))</f>
        <v>0</v>
      </c>
      <c r="L61" s="909" t="str">
        <f>IF(I61=0,"",I61)</f>
        <v>7</v>
      </c>
      <c r="M61" s="909" t="str">
        <f>IF(J61=0,"",J61)</f>
        <v>Объём поднятой воды</v>
      </c>
      <c r="N61" s="909" t="str">
        <f>IF(K61=0,"",K61)</f>
        <v/>
      </c>
      <c r="O61" s="1022"/>
      <c r="P61" s="1022" t="s">
        <v>92</v>
      </c>
      <c r="Q61" s="1022"/>
      <c r="R61" s="1022"/>
      <c r="S61" s="1022"/>
      <c r="T61" s="908"/>
      <c r="U61" s="908" t="s">
        <v>2155</v>
      </c>
      <c r="V61" s="908"/>
      <c r="W61" s="908"/>
      <c r="X61" s="908"/>
      <c r="Y61" s="1065"/>
      <c r="Z61" s="911"/>
      <c r="AA61" s="914"/>
      <c r="AB61" s="911"/>
      <c r="AC61" s="911"/>
      <c r="AD61" s="911"/>
    </row>
    <row customHeight="1" ht="9">
      <c r="A62" s="910"/>
      <c r="B62" s="964">
        <v>45</v>
      </c>
      <c r="C62" s="908"/>
      <c r="D62" s="1032" t="s">
        <v>2156</v>
      </c>
      <c r="E62" s="908"/>
      <c r="F62" s="908"/>
      <c r="G62" s="908"/>
      <c r="H62" s="956"/>
      <c r="I62" s="1070" t="str">
        <f>INDEX(TEMPLATE_NUMBER_POINT_FHD,B62,MATCH(TEMPLATE_SPHERE,TEMPLATE_SPHERE_LIST_FOR_NOTE,0))</f>
        <v>8</v>
      </c>
      <c r="J62" s="1070" t="str">
        <f>INDEX(TEMPLATE_DATA_POINT_FHD,B62,MATCH(TEMPLATE_SPHERE,TEMPLATE_SPHERE_LIST_FOR_NOTE,0))</f>
        <v>Объём покупной воды</v>
      </c>
      <c r="K62" s="1070">
        <f>INDEX(TEMPLATE_NOTE_POINT_FHD,B62,MATCH(TEMPLATE_SPHERE,TEMPLATE_SPHERE_LIST_FOR_NOTE,0))</f>
        <v>0</v>
      </c>
      <c r="L62" s="909" t="str">
        <f>IF(I62=0,"",I62)</f>
        <v>8</v>
      </c>
      <c r="M62" s="909" t="str">
        <f>IF(J62=0,"",J62)</f>
        <v>Объём покупной воды</v>
      </c>
      <c r="N62" s="909" t="str">
        <f>IF(K62=0,"",K62)</f>
        <v/>
      </c>
      <c r="O62" s="1022"/>
      <c r="P62" s="1022" t="s">
        <v>111</v>
      </c>
      <c r="Q62" s="1022"/>
      <c r="R62" s="1022"/>
      <c r="S62" s="1022"/>
      <c r="T62" s="908"/>
      <c r="U62" s="908" t="s">
        <v>2157</v>
      </c>
      <c r="V62" s="908"/>
      <c r="W62" s="908"/>
      <c r="X62" s="908"/>
      <c r="Y62" s="1065"/>
      <c r="Z62" s="911"/>
      <c r="AA62" s="914"/>
      <c r="AB62" s="911"/>
      <c r="AC62" s="911"/>
      <c r="AD62" s="911"/>
    </row>
    <row customHeight="1" ht="18">
      <c r="A63" s="910"/>
      <c r="B63" s="964">
        <v>46</v>
      </c>
      <c r="C63" s="908"/>
      <c r="D63" s="1032" t="s">
        <v>2158</v>
      </c>
      <c r="E63" s="908"/>
      <c r="F63" s="908"/>
      <c r="G63" s="908"/>
      <c r="H63" s="956"/>
      <c r="I63" s="1070" t="str">
        <f>INDEX(TEMPLATE_NUMBER_POINT_FHD,B63,MATCH(TEMPLATE_SPHERE,TEMPLATE_SPHERE_LIST_FOR_NOTE,0))</f>
        <v>9</v>
      </c>
      <c r="J63" s="1070" t="str">
        <f>INDEX(TEMPLATE_DATA_POINT_FHD,B63,MATCH(TEMPLATE_SPHERE,TEMPLATE_SPHERE_LIST_FOR_NOTE,0))</f>
        <v>Объём воды, пропущенной через очистные сооружения</v>
      </c>
      <c r="K63" s="1070">
        <f>INDEX(TEMPLATE_NOTE_POINT_FHD,B63,MATCH(TEMPLATE_SPHERE,TEMPLATE_SPHERE_LIST_FOR_NOTE,0))</f>
        <v>0</v>
      </c>
      <c r="L63" s="909" t="str">
        <f>IF(I63=0,"",I63)</f>
        <v>9</v>
      </c>
      <c r="M63" s="909" t="str">
        <f>IF(J63=0,"",J63)</f>
        <v>Объём воды, пропущенной через очистные сооружения</v>
      </c>
      <c r="N63" s="909" t="str">
        <f>IF(K63=0,"",K63)</f>
        <v/>
      </c>
      <c r="O63" s="1022"/>
      <c r="P63" s="1022" t="s">
        <v>148</v>
      </c>
      <c r="Q63" s="1022"/>
      <c r="R63" s="1022"/>
      <c r="S63" s="1022"/>
      <c r="T63" s="908"/>
      <c r="U63" s="908" t="s">
        <v>2159</v>
      </c>
      <c r="V63" s="908"/>
      <c r="W63" s="908"/>
      <c r="X63" s="908"/>
      <c r="Y63" s="1065"/>
      <c r="Z63" s="911"/>
      <c r="AA63" s="914"/>
      <c r="AB63" s="911"/>
      <c r="AC63" s="911"/>
      <c r="AD63" s="911"/>
    </row>
    <row customHeight="1" ht="18">
      <c r="A64" s="910"/>
      <c r="B64" s="964">
        <v>47</v>
      </c>
      <c r="C64" s="908"/>
      <c r="D64" s="1032" t="s">
        <v>2160</v>
      </c>
      <c r="E64" s="908"/>
      <c r="F64" s="908"/>
      <c r="G64" s="908"/>
      <c r="H64" s="956"/>
      <c r="I64" s="1070" t="str">
        <f>INDEX(TEMPLATE_NUMBER_POINT_FHD,B64,MATCH(TEMPLATE_SPHERE,TEMPLATE_SPHERE_LIST_FOR_NOTE,0))</f>
        <v>10</v>
      </c>
      <c r="J64" s="1070" t="str">
        <f>INDEX(TEMPLATE_DATA_POINT_FHD,B64,MATCH(TEMPLATE_SPHERE,TEMPLATE_SPHERE_LIST_FOR_NOTE,0))</f>
        <v>Объём отпущенной потребителям воды, в том числе:</v>
      </c>
      <c r="K64" s="1070" t="str">
        <f>INDEX(TEMPLATE_NOTE_POINT_FHD,B64,MATCH(TEMPLATE_SPHERE,TEMPLATE_SPHERE_LIST_FOR_NOTE,0))</f>
        <v>Указывается общий объем отпущенной потребителям воды.</v>
      </c>
      <c r="L64" s="909" t="str">
        <f>IF(I64=0,"",I64)</f>
        <v>10</v>
      </c>
      <c r="M64" s="909" t="str">
        <f>IF(J64=0,"",J64)</f>
        <v>Объём отпущенной потребителям воды, в том числе:</v>
      </c>
      <c r="N64" s="909" t="str">
        <f>IF(K64=0,"",K64)</f>
        <v>Указывается общий объем отпущенной потребителям воды.</v>
      </c>
      <c r="O64" s="1022"/>
      <c r="P64" s="1022" t="s">
        <v>149</v>
      </c>
      <c r="Q64" s="1022"/>
      <c r="R64" s="1022"/>
      <c r="S64" s="1022"/>
      <c r="T64" s="908"/>
      <c r="U64" s="908" t="s">
        <v>2161</v>
      </c>
      <c r="V64" s="908"/>
      <c r="W64" s="908"/>
      <c r="X64" s="908"/>
      <c r="Y64" s="1065"/>
      <c r="Z64" s="911"/>
      <c r="AA64" s="914" t="s">
        <v>2162</v>
      </c>
      <c r="AB64" s="911"/>
      <c r="AC64" s="911"/>
      <c r="AD64" s="911"/>
    </row>
    <row customHeight="1" ht="18">
      <c r="A65" s="910"/>
      <c r="B65" s="964">
        <v>48</v>
      </c>
      <c r="C65" s="908"/>
      <c r="D65" s="1032"/>
      <c r="E65" s="908"/>
      <c r="F65" s="908"/>
      <c r="G65" s="908"/>
      <c r="H65" s="956"/>
      <c r="I65" s="1070" t="str">
        <f>INDEX(TEMPLATE_NUMBER_POINT_FHD,B65,MATCH(TEMPLATE_SPHERE,TEMPLATE_SPHERE_LIST_FOR_NOTE,0))</f>
        <v>10.1</v>
      </c>
      <c r="J65" s="1070" t="str">
        <f>INDEX(TEMPLATE_DATA_POINT_FHD,B65,MATCH(TEMPLATE_SPHERE,TEMPLATE_SPHERE_LIST_FOR_NOTE,0))</f>
        <v>Объём отпущенной потребителям воды, определенный по приборам учета</v>
      </c>
      <c r="K65" s="1070">
        <f>INDEX(TEMPLATE_NOTE_POINT_FHD,B65,MATCH(TEMPLATE_SPHERE,TEMPLATE_SPHERE_LIST_FOR_NOTE,0))</f>
        <v>0</v>
      </c>
      <c r="L65" s="909" t="str">
        <f>IF(I65=0,"",I65)</f>
        <v>10.1</v>
      </c>
      <c r="M65" s="909" t="str">
        <f>IF(J65=0,"",J65)</f>
        <v>Объём отпущенной потребителям воды, определенный по приборам учета</v>
      </c>
      <c r="N65" s="909" t="str">
        <f>IF(K65=0,"",K65)</f>
        <v/>
      </c>
      <c r="O65" s="1022"/>
      <c r="P65" s="1022" t="s">
        <v>2075</v>
      </c>
      <c r="Q65" s="1022"/>
      <c r="R65" s="1022"/>
      <c r="S65" s="1022"/>
      <c r="T65" s="908"/>
      <c r="U65" s="908" t="s">
        <v>2163</v>
      </c>
      <c r="V65" s="908"/>
      <c r="W65" s="908"/>
      <c r="X65" s="908"/>
      <c r="Y65" s="1065"/>
      <c r="Z65" s="911"/>
      <c r="AA65" s="914"/>
      <c r="AB65" s="911"/>
      <c r="AC65" s="911"/>
      <c r="AD65" s="911"/>
    </row>
    <row customHeight="1" ht="18">
      <c r="A66" s="910"/>
      <c r="B66" s="964">
        <v>49</v>
      </c>
      <c r="C66" s="908"/>
      <c r="D66" s="1032"/>
      <c r="E66" s="908"/>
      <c r="F66" s="908"/>
      <c r="G66" s="908"/>
      <c r="H66" s="956"/>
      <c r="I66" s="1070" t="str">
        <f>INDEX(TEMPLATE_NUMBER_POINT_FHD,B66,MATCH(TEMPLATE_SPHERE,TEMPLATE_SPHERE_LIST_FOR_NOTE,0))</f>
        <v>10.2</v>
      </c>
      <c r="J66" s="1070" t="str">
        <f>INDEX(TEMPLATE_DATA_POINT_FHD,B66,MATCH(TEMPLATE_SPHERE,TEMPLATE_SPHERE_LIST_FOR_NOTE,0))</f>
        <v>Объём отпущенной потребителям воды, определенный расчетным способом</v>
      </c>
      <c r="K66" s="1070">
        <f>INDEX(TEMPLATE_NOTE_POINT_FHD,B66,MATCH(TEMPLATE_SPHERE,TEMPLATE_SPHERE_LIST_FOR_NOTE,0))</f>
        <v>0</v>
      </c>
      <c r="L66" s="909" t="str">
        <f>IF(I66=0,"",I66)</f>
        <v>10.2</v>
      </c>
      <c r="M66" s="909" t="str">
        <f>IF(J66=0,"",J66)</f>
        <v>Объём отпущенной потребителям воды, определенный расчетным способом</v>
      </c>
      <c r="N66" s="909" t="str">
        <f>IF(K66=0,"",K66)</f>
        <v/>
      </c>
      <c r="O66" s="1022"/>
      <c r="P66" s="1022" t="s">
        <v>2079</v>
      </c>
      <c r="Q66" s="1022"/>
      <c r="R66" s="1022"/>
      <c r="S66" s="1022"/>
      <c r="T66" s="908"/>
      <c r="U66" s="908" t="s">
        <v>2164</v>
      </c>
      <c r="V66" s="908"/>
      <c r="W66" s="908"/>
      <c r="X66" s="908"/>
      <c r="Y66" s="1065"/>
      <c r="Z66" s="911"/>
      <c r="AA66" s="914"/>
      <c r="AB66" s="911"/>
      <c r="AC66" s="911"/>
      <c r="AD66" s="911"/>
    </row>
    <row customHeight="1" ht="27">
      <c r="A67" s="910"/>
      <c r="B67" s="964">
        <v>50</v>
      </c>
      <c r="C67" s="908"/>
      <c r="D67" s="1032"/>
      <c r="E67" s="908"/>
      <c r="F67" s="908"/>
      <c r="G67" s="908"/>
      <c r="H67" s="956"/>
      <c r="I67" s="1070" t="str">
        <f>INDEX(TEMPLATE_NUMBER_POINT_FHD,B67,MATCH(TEMPLATE_SPHERE,TEMPLATE_SPHERE_LIST_FOR_NOTE,0))</f>
        <v>10.2.1</v>
      </c>
      <c r="J67" s="107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0">
        <f>INDEX(TEMPLATE_NOTE_POINT_FHD,B67,MATCH(TEMPLATE_SPHERE,TEMPLATE_SPHERE_LIST_FOR_NOTE,0))</f>
        <v>0</v>
      </c>
      <c r="L67" s="909" t="str">
        <f>IF(I67=0,"",I67)</f>
        <v>10.2.1</v>
      </c>
      <c r="M67" s="909" t="str">
        <f>IF(J67=0,"",J67)</f>
        <v>Объём отпущенной потребителям воды, определенный по нормативам потребления коммунальных услуг</v>
      </c>
      <c r="N67" s="909" t="str">
        <f>IF(K67=0,"",K67)</f>
        <v/>
      </c>
      <c r="O67" s="1022"/>
      <c r="P67" s="1022" t="s">
        <v>2165</v>
      </c>
      <c r="Q67" s="1022"/>
      <c r="R67" s="1022"/>
      <c r="S67" s="1022"/>
      <c r="T67" s="908"/>
      <c r="U67" s="908" t="s">
        <v>2166</v>
      </c>
      <c r="V67" s="908"/>
      <c r="W67" s="908"/>
      <c r="X67" s="908"/>
      <c r="Y67" s="1065"/>
      <c r="Z67" s="911"/>
      <c r="AA67" s="914"/>
      <c r="AB67" s="911"/>
      <c r="AC67" s="911"/>
      <c r="AD67" s="911"/>
    </row>
    <row customHeight="1" ht="27">
      <c r="A68" s="910"/>
      <c r="B68" s="964">
        <v>51</v>
      </c>
      <c r="C68" s="908"/>
      <c r="D68" s="1032"/>
      <c r="E68" s="908"/>
      <c r="F68" s="908"/>
      <c r="G68" s="908"/>
      <c r="H68" s="956"/>
      <c r="I68" s="1070" t="str">
        <f>INDEX(TEMPLATE_NUMBER_POINT_FHD,B68,MATCH(TEMPLATE_SPHERE,TEMPLATE_SPHERE_LIST_FOR_NOTE,0))</f>
        <v>10.2.2</v>
      </c>
      <c r="J68" s="107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0">
        <f>INDEX(TEMPLATE_NOTE_POINT_FHD,B68,MATCH(TEMPLATE_SPHERE,TEMPLATE_SPHERE_LIST_FOR_NOTE,0))</f>
        <v>0</v>
      </c>
      <c r="L68" s="909" t="str">
        <f>IF(I68=0,"",I68)</f>
        <v>10.2.2</v>
      </c>
      <c r="M68" s="909" t="str">
        <f>IF(J68=0,"",J68)</f>
        <v>Объём отпущенной потребителям воды, определенный по нормативам потребления коммунальных ресурсов </v>
      </c>
      <c r="N68" s="909" t="str">
        <f>IF(K68=0,"",K68)</f>
        <v/>
      </c>
      <c r="O68" s="1022"/>
      <c r="P68" s="1022" t="s">
        <v>2167</v>
      </c>
      <c r="Q68" s="1022"/>
      <c r="R68" s="1022"/>
      <c r="S68" s="1022"/>
      <c r="T68" s="908"/>
      <c r="U68" s="908" t="s">
        <v>2168</v>
      </c>
      <c r="V68" s="908"/>
      <c r="W68" s="908"/>
      <c r="X68" s="908"/>
      <c r="Y68" s="1065"/>
      <c r="Z68" s="911"/>
      <c r="AA68" s="914"/>
      <c r="AB68" s="911"/>
      <c r="AC68" s="911"/>
      <c r="AD68" s="911"/>
    </row>
    <row customHeight="1" ht="9">
      <c r="A69" s="910"/>
      <c r="B69" s="964">
        <v>52</v>
      </c>
      <c r="C69" s="908"/>
      <c r="D69" s="1032" t="s">
        <v>2169</v>
      </c>
      <c r="E69" s="908"/>
      <c r="F69" s="908"/>
      <c r="G69" s="908"/>
      <c r="H69" s="956"/>
      <c r="I69" s="1070" t="str">
        <f>INDEX(TEMPLATE_NUMBER_POINT_FHD,B69,MATCH(TEMPLATE_SPHERE,TEMPLATE_SPHERE_LIST_FOR_NOTE,0))</f>
        <v>11</v>
      </c>
      <c r="J69" s="1070" t="str">
        <f>INDEX(TEMPLATE_DATA_POINT_FHD,B69,MATCH(TEMPLATE_SPHERE,TEMPLATE_SPHERE_LIST_FOR_NOTE,0))</f>
        <v>Потери воды в сетях</v>
      </c>
      <c r="K69" s="1070">
        <f>INDEX(TEMPLATE_NOTE_POINT_FHD,B69,MATCH(TEMPLATE_SPHERE,TEMPLATE_SPHERE_LIST_FOR_NOTE,0))</f>
        <v>0</v>
      </c>
      <c r="L69" s="909" t="str">
        <f>IF(I69=0,"",I69)</f>
        <v>11</v>
      </c>
      <c r="M69" s="909" t="str">
        <f>IF(J69=0,"",J69)</f>
        <v>Потери воды в сетях</v>
      </c>
      <c r="N69" s="909" t="str">
        <f>IF(K69=0,"",K69)</f>
        <v/>
      </c>
      <c r="O69" s="1022"/>
      <c r="P69" s="1022" t="s">
        <v>150</v>
      </c>
      <c r="Q69" s="1022"/>
      <c r="R69" s="1022"/>
      <c r="S69" s="1022"/>
      <c r="T69" s="908"/>
      <c r="U69" s="908" t="s">
        <v>2170</v>
      </c>
      <c r="V69" s="908"/>
      <c r="W69" s="908"/>
      <c r="X69" s="908"/>
      <c r="Y69" s="1065"/>
      <c r="Z69" s="911"/>
      <c r="AA69" s="914"/>
      <c r="AB69" s="911"/>
      <c r="AC69" s="911"/>
      <c r="AD69" s="911"/>
    </row>
    <row customHeight="1" ht="27">
      <c r="A70" s="910"/>
      <c r="B70" s="964">
        <v>53</v>
      </c>
      <c r="C70" s="908"/>
      <c r="D70" s="1032"/>
      <c r="E70" s="908" t="s">
        <v>2154</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92</v>
      </c>
      <c r="R70" s="1022"/>
      <c r="S70" s="1022"/>
      <c r="T70" s="908"/>
      <c r="U70" s="908"/>
      <c r="V70" s="908" t="s">
        <v>2171</v>
      </c>
      <c r="W70" s="908"/>
      <c r="X70" s="908"/>
      <c r="Y70" s="1065"/>
      <c r="Z70" s="911"/>
      <c r="AA70" s="914"/>
      <c r="AB70" s="911"/>
      <c r="AC70" s="911"/>
      <c r="AD70" s="911"/>
    </row>
    <row customHeight="1" ht="36">
      <c r="A71" s="910"/>
      <c r="B71" s="964">
        <v>54</v>
      </c>
      <c r="C71" s="908"/>
      <c r="D71" s="1032"/>
      <c r="E71" s="908" t="s">
        <v>2156</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111</v>
      </c>
      <c r="R71" s="1022"/>
      <c r="S71" s="1022"/>
      <c r="T71" s="908"/>
      <c r="U71" s="908"/>
      <c r="V71" s="908" t="s">
        <v>2172</v>
      </c>
      <c r="W71" s="908"/>
      <c r="X71" s="908"/>
      <c r="Y71" s="1065"/>
      <c r="Z71" s="911"/>
      <c r="AA71" s="914"/>
      <c r="AB71" s="911"/>
      <c r="AC71" s="911"/>
      <c r="AD71" s="911"/>
    </row>
    <row customHeight="1" ht="27">
      <c r="A72" s="910"/>
      <c r="B72" s="964">
        <v>55</v>
      </c>
      <c r="C72" s="908"/>
      <c r="D72" s="1032"/>
      <c r="E72" s="908" t="s">
        <v>2158</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148</v>
      </c>
      <c r="R72" s="1022"/>
      <c r="S72" s="1022"/>
      <c r="T72" s="908"/>
      <c r="U72" s="908"/>
      <c r="V72" s="908" t="s">
        <v>2173</v>
      </c>
      <c r="W72" s="908"/>
      <c r="X72" s="908"/>
      <c r="Y72" s="1065"/>
      <c r="Z72" s="911"/>
      <c r="AA72" s="914"/>
      <c r="AB72" s="911"/>
      <c r="AC72" s="911"/>
      <c r="AD72" s="911"/>
    </row>
    <row customHeight="1" ht="36">
      <c r="A73" s="910"/>
      <c r="B73" s="964">
        <v>56</v>
      </c>
      <c r="C73" s="908"/>
      <c r="D73" s="1032"/>
      <c r="E73" s="908" t="s">
        <v>2160</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149</v>
      </c>
      <c r="R73" s="1022"/>
      <c r="S73" s="1022"/>
      <c r="T73" s="908"/>
      <c r="U73" s="908"/>
      <c r="V73" s="908" t="s">
        <v>2174</v>
      </c>
      <c r="W73" s="908"/>
      <c r="X73" s="908"/>
      <c r="Y73" s="1065"/>
      <c r="Z73" s="911"/>
      <c r="AA73" s="914"/>
      <c r="AB73" s="911"/>
      <c r="AC73" s="911"/>
      <c r="AD73" s="911"/>
    </row>
    <row customHeight="1" ht="18">
      <c r="A74" s="910"/>
      <c r="B74" s="964">
        <v>57</v>
      </c>
      <c r="C74" s="908"/>
      <c r="D74" s="1032"/>
      <c r="E74" s="908" t="s">
        <v>2169</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150</v>
      </c>
      <c r="R74" s="1022"/>
      <c r="S74" s="1022"/>
      <c r="T74" s="908"/>
      <c r="U74" s="908"/>
      <c r="V74" s="908" t="s">
        <v>2175</v>
      </c>
      <c r="W74" s="908"/>
      <c r="X74" s="908"/>
      <c r="Y74" s="1065"/>
      <c r="Z74" s="911"/>
      <c r="AA74" s="914"/>
      <c r="AB74" s="911"/>
      <c r="AC74" s="911"/>
      <c r="AD74" s="911"/>
    </row>
    <row customHeight="1" ht="18">
      <c r="A75" s="910"/>
      <c r="B75" s="964">
        <v>58</v>
      </c>
      <c r="C75" s="908"/>
      <c r="D75" s="1032"/>
      <c r="E75" s="908"/>
      <c r="F75" s="908" t="s">
        <v>2154</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92</v>
      </c>
      <c r="S75" s="1022"/>
      <c r="T75" s="908"/>
      <c r="U75" s="908"/>
      <c r="V75" s="908"/>
      <c r="W75" s="908" t="s">
        <v>2176</v>
      </c>
      <c r="X75" s="908"/>
      <c r="Y75" s="1065"/>
      <c r="Z75" s="911"/>
      <c r="AA75" s="914"/>
      <c r="AB75" s="911"/>
      <c r="AC75" s="911"/>
      <c r="AD75" s="911"/>
    </row>
    <row customHeight="1" ht="36">
      <c r="A76" s="910"/>
      <c r="B76" s="964">
        <v>59</v>
      </c>
      <c r="C76" s="908"/>
      <c r="D76" s="1032"/>
      <c r="E76" s="908"/>
      <c r="F76" s="908" t="s">
        <v>2156</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111</v>
      </c>
      <c r="S76" s="1022"/>
      <c r="T76" s="908"/>
      <c r="U76" s="908"/>
      <c r="V76" s="908"/>
      <c r="W76" s="908" t="s">
        <v>2177</v>
      </c>
      <c r="X76" s="908"/>
      <c r="Y76" s="1065"/>
      <c r="Z76" s="911"/>
      <c r="AA76" s="914"/>
      <c r="AB76" s="911"/>
      <c r="AC76" s="911"/>
      <c r="AD76" s="911"/>
    </row>
    <row customHeight="1" ht="18">
      <c r="A77" s="910"/>
      <c r="B77" s="964">
        <v>60</v>
      </c>
      <c r="C77" s="908"/>
      <c r="D77" s="1032"/>
      <c r="E77" s="908"/>
      <c r="F77" s="908" t="s">
        <v>2158</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148</v>
      </c>
      <c r="S77" s="1022"/>
      <c r="T77" s="908"/>
      <c r="U77" s="908"/>
      <c r="V77" s="908"/>
      <c r="W77" s="908" t="s">
        <v>2178</v>
      </c>
      <c r="X77" s="908"/>
      <c r="Y77" s="1065"/>
      <c r="Z77" s="911"/>
      <c r="AA77" s="914"/>
      <c r="AB77" s="911"/>
      <c r="AC77" s="911"/>
      <c r="AD77" s="911"/>
    </row>
    <row customHeight="1" ht="72">
      <c r="A78" s="910"/>
      <c r="B78" s="964">
        <v>61</v>
      </c>
      <c r="C78" s="908" t="s">
        <v>2154</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92</v>
      </c>
      <c r="P78" s="1022"/>
      <c r="Q78" s="1022"/>
      <c r="R78" s="1022"/>
      <c r="S78" s="1022"/>
      <c r="T78" s="908" t="s">
        <v>632</v>
      </c>
      <c r="U78" s="908"/>
      <c r="V78" s="908"/>
      <c r="W78" s="908"/>
      <c r="X78" s="908"/>
      <c r="Y78" s="1065"/>
      <c r="Z78" s="911" t="s">
        <v>2179</v>
      </c>
      <c r="AA78" s="914"/>
      <c r="AB78" s="911"/>
      <c r="AC78" s="911"/>
      <c r="AD78" s="911"/>
    </row>
    <row customHeight="1" ht="36">
      <c r="A79" s="910"/>
      <c r="B79" s="964">
        <v>62</v>
      </c>
      <c r="C79" s="908" t="s">
        <v>2156</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111</v>
      </c>
      <c r="P79" s="1022"/>
      <c r="Q79" s="1022"/>
      <c r="R79" s="1022"/>
      <c r="S79" s="1022"/>
      <c r="T79" s="908" t="s">
        <v>2180</v>
      </c>
      <c r="U79" s="908"/>
      <c r="V79" s="908"/>
      <c r="W79" s="908"/>
      <c r="X79" s="908"/>
      <c r="Y79" s="1065"/>
      <c r="Z79" s="911" t="s">
        <v>2181</v>
      </c>
      <c r="AA79" s="914"/>
      <c r="AB79" s="911"/>
      <c r="AC79" s="911"/>
      <c r="AD79" s="911"/>
    </row>
    <row customHeight="1" ht="45">
      <c r="A80" s="910"/>
      <c r="B80" s="964">
        <v>63</v>
      </c>
      <c r="C80" s="908" t="s">
        <v>2158</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148</v>
      </c>
      <c r="P80" s="1022"/>
      <c r="Q80" s="1022"/>
      <c r="R80" s="1022"/>
      <c r="S80" s="1022"/>
      <c r="T80" s="908" t="s">
        <v>2182</v>
      </c>
      <c r="U80" s="908"/>
      <c r="V80" s="908"/>
      <c r="W80" s="908"/>
      <c r="X80" s="908"/>
      <c r="Y80" s="1065"/>
      <c r="Z80" s="911" t="s">
        <v>2183</v>
      </c>
      <c r="AA80" s="914"/>
      <c r="AB80" s="911"/>
      <c r="AC80" s="911"/>
      <c r="AD80" s="911"/>
    </row>
    <row customHeight="1" ht="36">
      <c r="A81" s="910"/>
      <c r="B81" s="964">
        <v>64</v>
      </c>
      <c r="C81" s="908" t="s">
        <v>2160</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2066</v>
      </c>
      <c r="P81" s="1022"/>
      <c r="Q81" s="1022"/>
      <c r="R81" s="1022"/>
      <c r="S81" s="1022"/>
      <c r="T81" s="908" t="s">
        <v>2184</v>
      </c>
      <c r="U81" s="908"/>
      <c r="V81" s="908"/>
      <c r="W81" s="908"/>
      <c r="X81" s="908"/>
      <c r="Y81" s="1065"/>
      <c r="Z81" s="911" t="s">
        <v>2185</v>
      </c>
      <c r="AA81" s="914"/>
      <c r="AB81" s="911"/>
      <c r="AC81" s="911"/>
      <c r="AD81" s="911"/>
    </row>
    <row customHeight="1" ht="90">
      <c r="A82" s="910"/>
      <c r="B82" s="964">
        <v>65</v>
      </c>
      <c r="C82" s="908" t="s">
        <v>2169</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149</v>
      </c>
      <c r="P82" s="1022"/>
      <c r="Q82" s="1022"/>
      <c r="R82" s="1022"/>
      <c r="S82" s="1022"/>
      <c r="T82" s="908" t="s">
        <v>2186</v>
      </c>
      <c r="U82" s="908"/>
      <c r="V82" s="908"/>
      <c r="W82" s="908"/>
      <c r="X82" s="908"/>
      <c r="Y82" s="1065"/>
      <c r="Z82" s="911" t="s">
        <v>2187</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2075</v>
      </c>
      <c r="P83" s="1022"/>
      <c r="Q83" s="1022"/>
      <c r="R83" s="1022"/>
      <c r="S83" s="1022"/>
      <c r="T83" s="908" t="s">
        <v>2188</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2189</v>
      </c>
      <c r="P84" s="1022"/>
      <c r="Q84" s="1022"/>
      <c r="R84" s="1022"/>
      <c r="S84" s="1022"/>
      <c r="T84" s="908" t="s">
        <v>2190</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2079</v>
      </c>
      <c r="P85" s="1022"/>
      <c r="Q85" s="1022"/>
      <c r="R85" s="1022"/>
      <c r="S85" s="1022"/>
      <c r="T85" s="908" t="s">
        <v>2191</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2192</v>
      </c>
      <c r="P86" s="1022"/>
      <c r="Q86" s="1022"/>
      <c r="R86" s="1022"/>
      <c r="S86" s="1022"/>
      <c r="T86" s="908" t="s">
        <v>2193</v>
      </c>
      <c r="U86" s="908"/>
      <c r="V86" s="908"/>
      <c r="W86" s="908"/>
      <c r="X86" s="908"/>
      <c r="Y86" s="1065"/>
      <c r="Z86" s="911"/>
      <c r="AA86" s="914"/>
      <c r="AB86" s="911"/>
      <c r="AC86" s="911"/>
      <c r="AD86" s="911"/>
    </row>
    <row customHeight="1" ht="36">
      <c r="A87" s="910"/>
      <c r="B87" s="964">
        <v>70</v>
      </c>
      <c r="C87" s="908" t="s">
        <v>2194</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150</v>
      </c>
      <c r="P87" s="1022"/>
      <c r="Q87" s="1022"/>
      <c r="R87" s="1022"/>
      <c r="S87" s="1022"/>
      <c r="T87" s="908" t="s">
        <v>2195</v>
      </c>
      <c r="U87" s="908"/>
      <c r="V87" s="908"/>
      <c r="W87" s="908"/>
      <c r="X87" s="908"/>
      <c r="Y87" s="1065"/>
      <c r="Z87" s="911"/>
      <c r="AA87" s="914"/>
      <c r="AB87" s="911"/>
      <c r="AC87" s="911"/>
      <c r="AD87" s="911"/>
    </row>
    <row customHeight="1" ht="18">
      <c r="A88" s="910"/>
      <c r="B88" s="964">
        <v>71</v>
      </c>
      <c r="C88" s="908" t="s">
        <v>2196</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151</v>
      </c>
      <c r="P88" s="1022"/>
      <c r="Q88" s="1022"/>
      <c r="R88" s="1022"/>
      <c r="S88" s="1022"/>
      <c r="T88" s="908" t="s">
        <v>664</v>
      </c>
      <c r="U88" s="908"/>
      <c r="V88" s="908"/>
      <c r="W88" s="908"/>
      <c r="X88" s="908"/>
      <c r="Y88" s="1065"/>
      <c r="Z88" s="911"/>
      <c r="AA88" s="914"/>
      <c r="AB88" s="911"/>
      <c r="AC88" s="911"/>
      <c r="AD88" s="911"/>
    </row>
    <row customHeight="1" ht="18">
      <c r="A89" s="910"/>
      <c r="B89" s="964">
        <v>72</v>
      </c>
      <c r="C89" s="908" t="s">
        <v>2197</v>
      </c>
      <c r="D89" s="1032" t="s">
        <v>2194</v>
      </c>
      <c r="E89" s="908" t="s">
        <v>2194</v>
      </c>
      <c r="F89" s="908" t="s">
        <v>2160</v>
      </c>
      <c r="G89" s="908"/>
      <c r="H89" s="956"/>
      <c r="I89" s="1070" t="str">
        <f>INDEX(TEMPLATE_NUMBER_POINT_FHD,B89,MATCH(TEMPLATE_SPHERE,TEMPLATE_SPHERE_LIST_FOR_NOTE,0))</f>
        <v>12</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12</v>
      </c>
      <c r="M89" s="909" t="str">
        <f>IF(J89=0,"",J89)</f>
        <v>Среднесписочная численность основного производственного персонала</v>
      </c>
      <c r="N89" s="909" t="str">
        <f>IF(K89=0,"",K89)</f>
        <v/>
      </c>
      <c r="O89" s="1022" t="s">
        <v>152</v>
      </c>
      <c r="P89" s="1022" t="s">
        <v>151</v>
      </c>
      <c r="Q89" s="1022" t="s">
        <v>151</v>
      </c>
      <c r="R89" s="1022" t="s">
        <v>149</v>
      </c>
      <c r="S89" s="1022"/>
      <c r="T89" s="908" t="s">
        <v>672</v>
      </c>
      <c r="U89" s="908" t="s">
        <v>672</v>
      </c>
      <c r="V89" s="908" t="s">
        <v>672</v>
      </c>
      <c r="W89" s="908" t="s">
        <v>672</v>
      </c>
      <c r="X89" s="908"/>
      <c r="Y89" s="1065"/>
      <c r="Z89" s="911"/>
      <c r="AA89" s="914"/>
      <c r="AB89" s="911"/>
      <c r="AC89" s="911"/>
      <c r="AD89" s="911"/>
    </row>
    <row customHeight="1" ht="27">
      <c r="A90" s="910"/>
      <c r="B90" s="964">
        <v>73</v>
      </c>
      <c r="C90" s="908" t="s">
        <v>2198</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153</v>
      </c>
      <c r="P90" s="1022"/>
      <c r="Q90" s="1022"/>
      <c r="R90" s="1022"/>
      <c r="S90" s="1022"/>
      <c r="T90" s="908" t="s">
        <v>674</v>
      </c>
      <c r="U90" s="908"/>
      <c r="V90" s="908"/>
      <c r="W90" s="908"/>
      <c r="X90" s="908"/>
      <c r="Y90" s="1065"/>
      <c r="Z90" s="911"/>
      <c r="AA90" s="914"/>
      <c r="AB90" s="911"/>
      <c r="AC90" s="911"/>
      <c r="AD90" s="911"/>
    </row>
    <row customHeight="1" ht="18">
      <c r="A91" s="910"/>
      <c r="B91" s="964">
        <v>74</v>
      </c>
      <c r="C91" s="908"/>
      <c r="D91" s="1032" t="s">
        <v>2196</v>
      </c>
      <c r="E91" s="908" t="s">
        <v>2196</v>
      </c>
      <c r="F91" s="908"/>
      <c r="G91" s="908"/>
      <c r="H91" s="956"/>
      <c r="I91" s="1070" t="str">
        <f>INDEX(TEMPLATE_NUMBER_POINT_FHD,B91,MATCH(TEMPLATE_SPHERE,TEMPLATE_SPHERE_LIST_FOR_NOTE,0))</f>
        <v>13</v>
      </c>
      <c r="J91" s="1070" t="str">
        <f>INDEX(TEMPLATE_DATA_POINT_FHD,B91,MATCH(TEMPLATE_SPHERE,TEMPLATE_SPHERE_LIST_FOR_NOTE,0))</f>
        <v>Удельный расход электрической энергии на подачу воды в сеть</v>
      </c>
      <c r="K91" s="1070">
        <f>INDEX(TEMPLATE_NOTE_POINT_FHD,B91,MATCH(TEMPLATE_SPHERE,TEMPLATE_SPHERE_LIST_FOR_NOTE,0))</f>
        <v>0</v>
      </c>
      <c r="L91" s="909" t="str">
        <f>IF(I91=0,"",I91)</f>
        <v>13</v>
      </c>
      <c r="M91" s="909" t="str">
        <f>IF(J91=0,"",J91)</f>
        <v>Удельный расход электрической энергии на подачу воды в сеть</v>
      </c>
      <c r="N91" s="909" t="str">
        <f>IF(K91=0,"",K91)</f>
        <v/>
      </c>
      <c r="O91" s="1022"/>
      <c r="P91" s="1022" t="s">
        <v>152</v>
      </c>
      <c r="Q91" s="1022" t="s">
        <v>152</v>
      </c>
      <c r="R91" s="1022"/>
      <c r="S91" s="1022"/>
      <c r="T91" s="908"/>
      <c r="U91" s="908" t="s">
        <v>2199</v>
      </c>
      <c r="V91" s="908" t="s">
        <v>2199</v>
      </c>
      <c r="W91" s="908"/>
      <c r="X91" s="908"/>
      <c r="Y91" s="1065"/>
      <c r="Z91" s="911"/>
      <c r="AA91" s="914"/>
      <c r="AB91" s="911"/>
      <c r="AC91" s="911"/>
      <c r="AD91" s="911"/>
    </row>
    <row customHeight="1" ht="27">
      <c r="A92" s="910"/>
      <c r="B92" s="964">
        <v>75</v>
      </c>
      <c r="C92" s="908"/>
      <c r="D92" s="1032" t="s">
        <v>2197</v>
      </c>
      <c r="E92" s="908"/>
      <c r="F92" s="908"/>
      <c r="G92" s="908"/>
      <c r="H92" s="956"/>
      <c r="I92" s="1070" t="str">
        <f>INDEX(TEMPLATE_NUMBER_POINT_FHD,B92,MATCH(TEMPLATE_SPHERE,TEMPLATE_SPHERE_LIST_FOR_NOTE,0))</f>
        <v>14</v>
      </c>
      <c r="J92" s="1070" t="str">
        <f>INDEX(TEMPLATE_DATA_POINT_FHD,B92,MATCH(TEMPLATE_SPHERE,TEMPLATE_SPHERE_LIST_FOR_NOTE,0))</f>
        <v>Расход воды на собственные нужды, в том числе:</v>
      </c>
      <c r="K92" s="1070" t="str">
        <f>INDEX(TEMPLATE_NOTE_POINT_FHD,B92,MATCH(TEMPLATE_SPHERE,TEMPLATE_SPHERE_LIST_FOR_NOTE,0))</f>
        <v>Указывается доля общего расхода воды на собственные нужны от объема отпуска воды потребителям.</v>
      </c>
      <c r="L92" s="909" t="str">
        <f>IF(I92=0,"",I92)</f>
        <v>14</v>
      </c>
      <c r="M92" s="909" t="str">
        <f>IF(J92=0,"",J92)</f>
        <v>Расход воды на собственные нужды, в том числе:</v>
      </c>
      <c r="N92" s="909" t="str">
        <f>IF(K92=0,"",K92)</f>
        <v>Указывается доля общего расхода воды на собственные нужны от объема отпуска воды потребителям.</v>
      </c>
      <c r="O92" s="1022"/>
      <c r="P92" s="1022" t="s">
        <v>153</v>
      </c>
      <c r="Q92" s="1022"/>
      <c r="R92" s="1022"/>
      <c r="S92" s="1022"/>
      <c r="T92" s="908"/>
      <c r="U92" s="908" t="s">
        <v>2200</v>
      </c>
      <c r="V92" s="908"/>
      <c r="W92" s="908"/>
      <c r="X92" s="908"/>
      <c r="Y92" s="1065"/>
      <c r="Z92" s="911"/>
      <c r="AA92" s="914" t="s">
        <v>2201</v>
      </c>
      <c r="AB92" s="911"/>
      <c r="AC92" s="911"/>
      <c r="AD92" s="911"/>
    </row>
    <row customHeight="1" ht="27">
      <c r="A93" s="910"/>
      <c r="B93" s="964">
        <v>76</v>
      </c>
      <c r="C93" s="908"/>
      <c r="D93" s="1032"/>
      <c r="E93" s="908"/>
      <c r="F93" s="908"/>
      <c r="G93" s="908"/>
      <c r="H93" s="956"/>
      <c r="I93" s="1070" t="str">
        <f>INDEX(TEMPLATE_NUMBER_POINT_FHD,B93,MATCH(TEMPLATE_SPHERE,TEMPLATE_SPHERE_LIST_FOR_NOTE,0))</f>
        <v>14.1</v>
      </c>
      <c r="J93" s="1070" t="str">
        <f>INDEX(TEMPLATE_DATA_POINT_FHD,B93,MATCH(TEMPLATE_SPHERE,TEMPLATE_SPHERE_LIST_FOR_NOTE,0))</f>
        <v>Расход воды на хозяйственно-бытовые нужды</v>
      </c>
      <c r="K93" s="107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9" t="str">
        <f>IF(I93=0,"",I93)</f>
        <v>14.1</v>
      </c>
      <c r="M93" s="909" t="str">
        <f>IF(J93=0,"",J93)</f>
        <v>Расход воды на хозяйственно-бытовые нужды</v>
      </c>
      <c r="N93" s="909" t="str">
        <f>IF(K93=0,"",K93)</f>
        <v>Указывается доля расхода воды на хозяйственно-бытовые нужны от объема отпуска воды потребителям.</v>
      </c>
      <c r="O93" s="1022"/>
      <c r="P93" s="1022" t="s">
        <v>2107</v>
      </c>
      <c r="Q93" s="1022"/>
      <c r="R93" s="1022"/>
      <c r="S93" s="1022"/>
      <c r="T93" s="908"/>
      <c r="U93" s="908" t="s">
        <v>2202</v>
      </c>
      <c r="V93" s="908"/>
      <c r="W93" s="908"/>
      <c r="X93" s="908"/>
      <c r="Y93" s="1065"/>
      <c r="Z93" s="911"/>
      <c r="AA93" s="914" t="s">
        <v>2203</v>
      </c>
      <c r="AB93" s="911"/>
      <c r="AC93" s="911"/>
      <c r="AD93" s="911"/>
    </row>
    <row customHeight="1" ht="45">
      <c r="A94" s="910"/>
      <c r="B94" s="964">
        <v>77</v>
      </c>
      <c r="C94" s="908"/>
      <c r="D94" s="1032" t="s">
        <v>2198</v>
      </c>
      <c r="E94" s="908"/>
      <c r="F94" s="908"/>
      <c r="G94" s="908"/>
      <c r="H94" s="956"/>
      <c r="I94" s="1070" t="str">
        <f>INDEX(TEMPLATE_NUMBER_POINT_FHD,B94,MATCH(TEMPLATE_SPHERE,TEMPLATE_SPHERE_LIST_FOR_NOTE,0))</f>
        <v>15</v>
      </c>
      <c r="J94" s="1070" t="str">
        <f>INDEX(TEMPLATE_DATA_POINT_FHD,B94,MATCH(TEMPLATE_SPHERE,TEMPLATE_SPHERE_LIST_FOR_NOTE,0))</f>
        <v>Показатель использования производственных объектов (по объему перекачки), в том числе:</v>
      </c>
      <c r="K94" s="107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9" t="str">
        <f>IF(I94=0,"",I94)</f>
        <v>15</v>
      </c>
      <c r="M94" s="909" t="str">
        <f>IF(J94=0,"",J94)</f>
        <v>Показатель использования производственных объектов (по объему перекачки), в том числе:</v>
      </c>
      <c r="N94" s="90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2"/>
      <c r="P94" s="1022" t="s">
        <v>1461</v>
      </c>
      <c r="Q94" s="1022"/>
      <c r="R94" s="1022"/>
      <c r="S94" s="1022"/>
      <c r="T94" s="908"/>
      <c r="U94" s="908" t="s">
        <v>2204</v>
      </c>
      <c r="V94" s="908"/>
      <c r="W94" s="908"/>
      <c r="X94" s="908"/>
      <c r="Y94" s="1065"/>
      <c r="Z94" s="911"/>
      <c r="AA94" s="914" t="s">
        <v>2205</v>
      </c>
      <c r="AB94" s="911"/>
      <c r="AC94" s="911"/>
      <c r="AD94" s="911"/>
    </row>
    <row customHeight="1" ht="99">
      <c r="A95" s="910"/>
      <c r="B95" s="964">
        <v>78</v>
      </c>
      <c r="C95" s="908" t="s">
        <v>2206</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1461</v>
      </c>
      <c r="P95" s="1022"/>
      <c r="Q95" s="1022"/>
      <c r="R95" s="1022"/>
      <c r="S95" s="1022"/>
      <c r="T95" s="908" t="s">
        <v>2207</v>
      </c>
      <c r="U95" s="908"/>
      <c r="V95" s="908"/>
      <c r="W95" s="908"/>
      <c r="X95" s="908"/>
      <c r="Y95" s="1065"/>
      <c r="Z95" s="911"/>
      <c r="AA95" s="914"/>
      <c r="AB95" s="911"/>
      <c r="AC95" s="911"/>
      <c r="AD95" s="911"/>
    </row>
    <row customHeight="1" ht="99">
      <c r="A96" s="910"/>
      <c r="B96" s="964">
        <v>79</v>
      </c>
      <c r="C96" s="908" t="s">
        <v>1147</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1467</v>
      </c>
      <c r="P96" s="1022"/>
      <c r="Q96" s="1022"/>
      <c r="R96" s="1022"/>
      <c r="S96" s="1022"/>
      <c r="T96" s="908" t="s">
        <v>2208</v>
      </c>
      <c r="U96" s="908"/>
      <c r="V96" s="908"/>
      <c r="W96" s="908"/>
      <c r="X96" s="908"/>
      <c r="Y96" s="1065"/>
      <c r="Z96" s="911" t="s">
        <v>2209</v>
      </c>
      <c r="AA96" s="914"/>
      <c r="AB96" s="911"/>
      <c r="AC96" s="911"/>
      <c r="AD96" s="911"/>
    </row>
    <row customHeight="1" ht="63">
      <c r="A97" s="910"/>
      <c r="B97" s="964">
        <v>80</v>
      </c>
      <c r="C97" s="908" t="s">
        <v>2210</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1479</v>
      </c>
      <c r="P97" s="1022"/>
      <c r="Q97" s="1022"/>
      <c r="R97" s="1022"/>
      <c r="S97" s="1022"/>
      <c r="T97" s="908" t="s">
        <v>2211</v>
      </c>
      <c r="U97" s="908"/>
      <c r="V97" s="908"/>
      <c r="W97" s="908"/>
      <c r="X97" s="908"/>
      <c r="Y97" s="1065"/>
      <c r="Z97" s="911" t="s">
        <v>2212</v>
      </c>
      <c r="AA97" s="914"/>
      <c r="AB97" s="911"/>
      <c r="AC97" s="911"/>
      <c r="AD97" s="911"/>
    </row>
    <row customHeight="1" ht="63">
      <c r="A98" s="910"/>
      <c r="B98" s="964">
        <v>81</v>
      </c>
      <c r="C98" s="908" t="s">
        <v>2213</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1493</v>
      </c>
      <c r="P98" s="1022"/>
      <c r="Q98" s="1022"/>
      <c r="R98" s="1022"/>
      <c r="S98" s="1022"/>
      <c r="T98" s="908" t="s">
        <v>2214</v>
      </c>
      <c r="U98" s="908"/>
      <c r="V98" s="908"/>
      <c r="W98" s="908"/>
      <c r="X98" s="908"/>
      <c r="Y98" s="1065"/>
      <c r="Z98" s="911" t="s">
        <v>2212</v>
      </c>
      <c r="AA98" s="914"/>
      <c r="AB98" s="911"/>
      <c r="AC98" s="911"/>
      <c r="AD98" s="911"/>
    </row>
    <row customHeight="1" ht="90">
      <c r="A99" s="910"/>
      <c r="B99" s="964">
        <v>82</v>
      </c>
      <c r="C99" s="908" t="s">
        <v>2215</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1505</v>
      </c>
      <c r="P99" s="1022"/>
      <c r="Q99" s="1022"/>
      <c r="R99" s="1022"/>
      <c r="S99" s="1022"/>
      <c r="T99" s="908" t="s">
        <v>2216</v>
      </c>
      <c r="U99" s="908"/>
      <c r="V99" s="908"/>
      <c r="W99" s="908"/>
      <c r="X99" s="908"/>
      <c r="Y99" s="1065"/>
      <c r="Z99" s="911" t="s">
        <v>629</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2217</v>
      </c>
      <c r="P100" s="1022"/>
      <c r="Q100" s="1022"/>
      <c r="R100" s="1022"/>
      <c r="S100" s="1022"/>
      <c r="T100" s="908" t="s">
        <v>2218</v>
      </c>
      <c r="U100" s="908"/>
      <c r="V100" s="908"/>
      <c r="W100" s="908"/>
      <c r="X100" s="908"/>
      <c r="Y100" s="1065"/>
      <c r="Z100" s="911" t="s">
        <v>629</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2219</v>
      </c>
      <c r="P101" s="1022"/>
      <c r="Q101" s="1022"/>
      <c r="R101" s="1022"/>
      <c r="S101" s="1022"/>
      <c r="T101" s="908" t="s">
        <v>2220</v>
      </c>
      <c r="U101" s="908"/>
      <c r="V101" s="908"/>
      <c r="W101" s="908"/>
      <c r="X101" s="908"/>
      <c r="Y101" s="1065"/>
      <c r="Z101" s="911" t="s">
        <v>629</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1659</v>
      </c>
      <c r="B148" s="910"/>
      <c r="C148" s="908" t="s">
        <v>2221</v>
      </c>
      <c r="D148" s="908" t="s">
        <v>1561</v>
      </c>
      <c r="E148" s="908" t="s">
        <v>1661</v>
      </c>
      <c r="F148" s="908" t="s">
        <v>2222</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3"/>
      <c r="O148" s="908"/>
      <c r="P148" s="909"/>
      <c r="Q148" s="909"/>
      <c r="R148" s="909"/>
      <c r="S148" s="908"/>
      <c r="T148" s="908" t="s">
        <v>2223</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9"/>
      <c r="W148" s="909"/>
      <c r="X148" s="908" t="s">
        <v>2224</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1663</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1666</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1671</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CB944-3D58-09B8-E78E-3FBC7DDE6AA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2.28125" hidden="1" customWidth="1"/>
    <col min="6" max="8" style="3714" width="12.28125" hidden="1" customWidth="1"/>
    <col min="9" max="9" style="5204" width="3.00390625" customWidth="1"/>
    <col min="10" max="11" style="4491" width="3.00390625" customWidth="1"/>
    <col min="12" max="12" style="5178" width="12.00390625" customWidth="1"/>
    <col min="13" max="13" style="4521" width="31.00390625" customWidth="1"/>
    <col min="14" max="14" style="4521" width="1.00390625" customWidth="1"/>
    <col min="15" max="18" style="4521" width="24.00390625" customWidth="1"/>
    <col min="19" max="19" style="4521" width="11.00390625" customWidth="1"/>
    <col min="20" max="20" style="4521" width="3.7109375" customWidth="1"/>
    <col min="21" max="21" style="4521" width="11.00390625" customWidth="1"/>
    <col min="22" max="22" style="4521" width="8.57421875" customWidth="1"/>
    <col min="23" max="23" style="4521" width="4.00390625" customWidth="1"/>
    <col min="24" max="24" style="4521" width="115.00390625" customWidth="1"/>
    <col min="25" max="29" style="4030" width="10.00390625" customWidth="1"/>
    <col min="30" max="30" style="4521"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2225</v>
      </c>
      <c r="M5" s="2668"/>
      <c r="N5" s="2668"/>
      <c r="O5" s="2668"/>
      <c r="P5" s="2668"/>
      <c r="Q5" s="2668"/>
      <c r="R5" s="2668"/>
      <c r="S5" s="2668"/>
      <c r="T5" s="2668"/>
      <c r="U5" s="2668"/>
      <c r="V5" s="1308"/>
      <c r="AD5" s="1220">
        <v>64</v>
      </c>
    </row>
    <row customHeight="1" ht="14.699999999999998">
      <c r="J6" s="441"/>
      <c r="K6" s="441"/>
      <c r="L6" s="2669" t="str">
        <f>IF(org=0,"Не определено",org)</f>
        <v>МУП "ЖКХ Миллеровского района"</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4"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4" customFormat="1" customHeight="1" ht="24">
      <c r="A9" s="1433"/>
      <c r="B9" s="1433"/>
      <c r="C9" s="1433"/>
      <c r="D9" s="1433"/>
      <c r="E9" s="1433"/>
      <c r="F9" s="1433"/>
      <c r="G9" s="1433"/>
      <c r="H9" s="1433"/>
      <c r="L9" s="1341"/>
      <c r="M9" s="360" t="s">
        <v>421</v>
      </c>
      <c r="N9" s="369"/>
      <c r="O9" s="2316" t="str">
        <f>IF(TITLE_DATE_CHANGE_PERIOD="",IF(TITLE_DATE_PR="","",TITLE_DATE_PR),TITLE_DATE_CHANGE_PERIOD)</f>
        <v/>
      </c>
      <c r="P9" s="2316"/>
      <c r="Q9" s="2316"/>
      <c r="R9" s="2316"/>
      <c r="S9" s="2316"/>
      <c r="T9" s="2316"/>
      <c r="U9" s="2316"/>
      <c r="V9" s="391"/>
      <c r="W9" s="391"/>
      <c r="X9" s="345"/>
      <c r="Y9" s="433"/>
      <c r="Z9" s="433"/>
      <c r="AA9" s="433"/>
      <c r="AB9" s="433"/>
      <c r="AC9" s="433"/>
      <c r="AD9" s="483">
        <v>23</v>
      </c>
    </row>
    <row s="5064" customFormat="1" customHeight="1" ht="24">
      <c r="A10" s="1433"/>
      <c r="B10" s="1433"/>
      <c r="C10" s="1433"/>
      <c r="D10" s="1433"/>
      <c r="E10" s="1433"/>
      <c r="F10" s="1433"/>
      <c r="G10" s="1433"/>
      <c r="H10" s="1433"/>
      <c r="L10" s="1315"/>
      <c r="M10" s="360" t="s">
        <v>422</v>
      </c>
      <c r="N10" s="369"/>
      <c r="O10" s="2316" t="str">
        <f>IF(TITLE_NUMBER_PR_CHANGE="",IF(TITLE_NUMBER_PR="","",TITLE_NUMBER_PR),TITLE_NUMBER_PR_CHANGE)</f>
        <v/>
      </c>
      <c r="P10" s="2316"/>
      <c r="Q10" s="2316"/>
      <c r="R10" s="2316"/>
      <c r="S10" s="2316"/>
      <c r="T10" s="2316"/>
      <c r="U10" s="2316"/>
      <c r="V10" s="391"/>
      <c r="W10" s="391"/>
      <c r="X10" s="345"/>
      <c r="Y10" s="433"/>
      <c r="Z10" s="433"/>
      <c r="AA10" s="433"/>
      <c r="AB10" s="433"/>
      <c r="AC10" s="433"/>
      <c r="AD10" s="483">
        <v>23</v>
      </c>
    </row>
    <row s="5064"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4"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425</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298</v>
      </c>
      <c r="M14" s="2192"/>
      <c r="N14" s="2192"/>
      <c r="O14" s="2192"/>
      <c r="P14" s="2192"/>
      <c r="Q14" s="2192"/>
      <c r="R14" s="2192"/>
      <c r="S14" s="2192"/>
      <c r="T14" s="2192"/>
      <c r="U14" s="2192"/>
      <c r="V14" s="2192"/>
      <c r="W14" s="2192"/>
      <c r="X14" s="2192" t="s">
        <v>299</v>
      </c>
      <c r="AD14" s="1220">
        <v>14</v>
      </c>
    </row>
    <row customHeight="1" ht="14.699999999999998">
      <c r="J15" s="441"/>
      <c r="K15" s="441"/>
      <c r="L15" s="2338" t="s">
        <v>87</v>
      </c>
      <c r="M15" s="2274" t="s">
        <v>426</v>
      </c>
      <c r="N15" s="366"/>
      <c r="O15" s="2339" t="s">
        <v>2226</v>
      </c>
      <c r="P15" s="2340"/>
      <c r="Q15" s="2340"/>
      <c r="R15" s="2340"/>
      <c r="S15" s="2340"/>
      <c r="T15" s="2340"/>
      <c r="U15" s="2341"/>
      <c r="V15" s="2342" t="s">
        <v>428</v>
      </c>
      <c r="W15" s="2345" t="s">
        <v>1144</v>
      </c>
      <c r="X15" s="2192"/>
      <c r="AD15" s="1220">
        <v>14</v>
      </c>
    </row>
    <row customHeight="1" ht="35.699999999999996">
      <c r="J16" s="441"/>
      <c r="K16" s="441"/>
      <c r="L16" s="2338"/>
      <c r="M16" s="2274"/>
      <c r="N16" s="1096"/>
      <c r="O16" s="2325" t="s">
        <v>431</v>
      </c>
      <c r="P16" s="2325" t="s">
        <v>432</v>
      </c>
      <c r="Q16" s="2327" t="s">
        <v>433</v>
      </c>
      <c r="R16" s="2328"/>
      <c r="S16" s="2327" t="s">
        <v>447</v>
      </c>
      <c r="T16" s="2334"/>
      <c r="U16" s="2328"/>
      <c r="V16" s="2343"/>
      <c r="W16" s="2346"/>
      <c r="X16" s="2192"/>
      <c r="AD16" s="1220">
        <v>34</v>
      </c>
    </row>
    <row customHeight="1" ht="35.699999999999996">
      <c r="A17" s="1435" t="s">
        <v>134</v>
      </c>
      <c r="B17" s="1435" t="s">
        <v>135</v>
      </c>
      <c r="C17" s="1435" t="s">
        <v>136</v>
      </c>
      <c r="D17" s="1435" t="s">
        <v>137</v>
      </c>
      <c r="E17" s="1435"/>
      <c r="J17" s="441"/>
      <c r="K17" s="441"/>
      <c r="L17" s="2338"/>
      <c r="M17" s="2274"/>
      <c r="N17" s="367"/>
      <c r="O17" s="2326"/>
      <c r="P17" s="2326"/>
      <c r="Q17" s="1287" t="s">
        <v>442</v>
      </c>
      <c r="R17" s="1287" t="s">
        <v>443</v>
      </c>
      <c r="S17" s="1357" t="s">
        <v>444</v>
      </c>
      <c r="T17" s="2335" t="s">
        <v>445</v>
      </c>
      <c r="U17" s="2336"/>
      <c r="V17" s="2344"/>
      <c r="W17" s="2347"/>
      <c r="X17" s="2192"/>
      <c r="AD17" s="1220">
        <v>34</v>
      </c>
    </row>
    <row s="3621" customFormat="1" customHeight="1" ht="11.549999999999999">
      <c r="A18" s="1435"/>
      <c r="B18" s="1435"/>
      <c r="C18" s="1435"/>
      <c r="D18" s="1435"/>
      <c r="E18" s="1435"/>
      <c r="F18" s="1427"/>
      <c r="G18" s="1427"/>
      <c r="H18" s="1427"/>
      <c r="I18" s="1311"/>
      <c r="J18" s="1312"/>
      <c r="K18" s="1319">
        <v>1</v>
      </c>
      <c r="L18" s="1342" t="s">
        <v>108</v>
      </c>
      <c r="M18" s="1320" t="s">
        <v>109</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168</v>
      </c>
      <c r="B19" s="1428" t="s">
        <v>169</v>
      </c>
      <c r="C19" s="1428" t="s">
        <v>170</v>
      </c>
      <c r="D19" s="1428" t="s">
        <v>171</v>
      </c>
      <c r="E19" s="1428"/>
      <c r="F19" s="1430"/>
      <c r="G19" s="1430"/>
      <c r="H19" s="1430"/>
      <c r="I19" s="426"/>
      <c r="J19" s="425"/>
      <c r="K19" s="420"/>
      <c r="L19" s="1358">
        <f>INDEX(PT_DIFFERENTIATION_NUM_NTAR,MATCH(A19,PT_DIFFERENTIATION_NTAR_ID,0))</f>
        <v>0</v>
      </c>
      <c r="M19" s="363" t="s">
        <v>123</v>
      </c>
      <c r="N19" s="365"/>
      <c r="O19" s="2671" t="str">
        <f>INDEX(PT_DIFFERENTIATION_NTAR,MATCH(A19,PT_DIFFERENTIATION_NTAR_ID,0))</f>
        <v/>
      </c>
      <c r="P19" s="2671"/>
      <c r="Q19" s="2671"/>
      <c r="R19" s="2671"/>
      <c r="S19" s="2671"/>
      <c r="T19" s="2671"/>
      <c r="U19" s="2671"/>
      <c r="V19" s="2671"/>
      <c r="W19" s="2671"/>
      <c r="X19" s="1323" t="s">
        <v>394</v>
      </c>
      <c r="Z19" s="565"/>
      <c r="AA19" s="565" t="str">
        <f>IF(M19="","",M19)</f>
        <v>Наименование тарифа</v>
      </c>
      <c r="AB19" s="565"/>
      <c r="AC19" s="565"/>
      <c r="AD19" s="1220">
        <v>20</v>
      </c>
    </row>
    <row customHeight="1" ht="21">
      <c r="A20" s="1428" t="s">
        <v>168</v>
      </c>
      <c r="B20" s="1428" t="s">
        <v>169</v>
      </c>
      <c r="C20" s="1428" t="s">
        <v>170</v>
      </c>
      <c r="D20" s="1428" t="s">
        <v>171</v>
      </c>
      <c r="E20" s="1428"/>
      <c r="F20" s="1430"/>
      <c r="G20" s="1430"/>
      <c r="H20" s="1430"/>
      <c r="I20" s="1355"/>
      <c r="J20" s="417"/>
      <c r="K20" s="418"/>
      <c r="L20" s="1358" t="str">
        <f>INDEX(PT_DIFFERENTIATION_NUM_TER,MATCH(B19,PT_DIFFERENTIATION_TER_ID,0))</f>
        <v>.</v>
      </c>
      <c r="M20" s="373" t="s">
        <v>395</v>
      </c>
      <c r="N20" s="365"/>
      <c r="O20" s="2671" t="str">
        <f>INDEX(PT_DIFFERENTIATION_TER,MATCH(B19,PT_DIFFERENTIATION_TER_ID,0))</f>
        <v/>
      </c>
      <c r="P20" s="2671"/>
      <c r="Q20" s="2671"/>
      <c r="R20" s="2671"/>
      <c r="S20" s="2671"/>
      <c r="T20" s="2671"/>
      <c r="U20" s="2671"/>
      <c r="V20" s="2671"/>
      <c r="W20" s="2671"/>
      <c r="X20" s="1323" t="s">
        <v>396</v>
      </c>
      <c r="Z20" s="565"/>
      <c r="AA20" s="565" t="str">
        <f>IF(M20="","",M20)</f>
        <v>Территория действия тарифа</v>
      </c>
      <c r="AB20" s="565"/>
      <c r="AC20" s="565"/>
      <c r="AD20" s="1220">
        <v>20</v>
      </c>
    </row>
    <row customHeight="1" ht="24">
      <c r="A21" s="1428" t="s">
        <v>168</v>
      </c>
      <c r="B21" s="1428" t="s">
        <v>169</v>
      </c>
      <c r="C21" s="1428" t="s">
        <v>170</v>
      </c>
      <c r="D21" s="1428" t="s">
        <v>171</v>
      </c>
      <c r="E21" s="1428"/>
      <c r="F21" s="1430"/>
      <c r="G21" s="1430"/>
      <c r="H21" s="1430"/>
      <c r="I21" s="419"/>
      <c r="J21" s="417"/>
      <c r="K21" s="418"/>
      <c r="L21" s="1358" t="str">
        <f>INDEX(PT_DIFFERENTIATION_NUM_CS,MATCH(C19,PT_DIFFERENTIATION_CS_ID,0))</f>
        <v>..</v>
      </c>
      <c r="M21" s="374" t="s">
        <v>397</v>
      </c>
      <c r="N21" s="365"/>
      <c r="O21" s="2671" t="str">
        <f>INDEX(PT_DIFFERENTIATION_CS,MATCH(C19,PT_DIFFERENTIATION_CS_ID,0))</f>
        <v/>
      </c>
      <c r="P21" s="2671"/>
      <c r="Q21" s="2671"/>
      <c r="R21" s="2671"/>
      <c r="S21" s="2671"/>
      <c r="T21" s="2671"/>
      <c r="U21" s="2671"/>
      <c r="V21" s="2671"/>
      <c r="W21" s="2671"/>
      <c r="X21" s="1323" t="s">
        <v>398</v>
      </c>
      <c r="Z21" s="565"/>
      <c r="AA21" s="565" t="str">
        <f>IF(M21="","",M21)</f>
        <v>Наименование системы теплоснабжения </v>
      </c>
      <c r="AB21" s="565"/>
      <c r="AC21" s="565"/>
      <c r="AD21" s="1220">
        <v>23</v>
      </c>
    </row>
    <row customHeight="1" ht="21">
      <c r="A22" s="1428" t="s">
        <v>168</v>
      </c>
      <c r="B22" s="1428" t="s">
        <v>169</v>
      </c>
      <c r="C22" s="1428" t="s">
        <v>170</v>
      </c>
      <c r="D22" s="1428" t="s">
        <v>171</v>
      </c>
      <c r="E22" s="1428"/>
      <c r="F22" s="1430"/>
      <c r="G22" s="1430"/>
      <c r="H22" s="1430"/>
      <c r="I22" s="419"/>
      <c r="J22" s="417"/>
      <c r="K22" s="418"/>
      <c r="L22" s="1358" t="str">
        <f>INDEX(PT_DIFFERENTIATION_NUM_IST_TE,MATCH(D19,PT_DIFFERENTIATION_IST_TE_ID,0))</f>
        <v>...</v>
      </c>
      <c r="M22" s="375" t="s">
        <v>399</v>
      </c>
      <c r="N22" s="365"/>
      <c r="O22" s="2671" t="str">
        <f>INDEX(PT_DIFFERENTIATION_IST_TE,MATCH(D19,PT_DIFFERENTIATION_IST_TE_ID,0))</f>
        <v/>
      </c>
      <c r="P22" s="2671"/>
      <c r="Q22" s="2671"/>
      <c r="R22" s="2671"/>
      <c r="S22" s="2671"/>
      <c r="T22" s="2671"/>
      <c r="U22" s="2671"/>
      <c r="V22" s="2671"/>
      <c r="W22" s="2671"/>
      <c r="X22" s="1323" t="s">
        <v>400</v>
      </c>
      <c r="Z22" s="565"/>
      <c r="AA22" s="565" t="str">
        <f>IF(M22="","",M22)</f>
        <v>Источник тепловой энергии  </v>
      </c>
      <c r="AB22" s="565"/>
      <c r="AC22" s="565"/>
      <c r="AD22" s="1220">
        <v>20</v>
      </c>
    </row>
    <row customHeight="1" ht="96.75">
      <c r="A23" s="1428" t="s">
        <v>168</v>
      </c>
      <c r="B23" s="1428" t="s">
        <v>169</v>
      </c>
      <c r="C23" s="1428" t="s">
        <v>170</v>
      </c>
      <c r="D23" s="1428" t="s">
        <v>171</v>
      </c>
      <c r="E23" s="1428"/>
      <c r="F23" s="2672" t="str">
        <f>L22&amp;".1"</f>
        <v>....1</v>
      </c>
      <c r="I23" s="2322">
        <v>1</v>
      </c>
      <c r="J23" s="1356"/>
      <c r="K23" s="421"/>
      <c r="L23" s="1358" t="str">
        <f>$F$23</f>
        <v>....1</v>
      </c>
      <c r="M23" s="350" t="s">
        <v>402</v>
      </c>
      <c r="N23" s="365"/>
      <c r="O23" s="2370"/>
      <c r="P23" s="2370"/>
      <c r="Q23" s="2370"/>
      <c r="R23" s="2370"/>
      <c r="S23" s="2370"/>
      <c r="T23" s="2370"/>
      <c r="U23" s="2370"/>
      <c r="V23" s="2370"/>
      <c r="W23" s="2370"/>
      <c r="X23" s="1323" t="s">
        <v>403</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168</v>
      </c>
      <c r="B24" s="1428" t="s">
        <v>169</v>
      </c>
      <c r="C24" s="1428" t="s">
        <v>170</v>
      </c>
      <c r="D24" s="1428" t="s">
        <v>171</v>
      </c>
      <c r="E24" s="1428"/>
      <c r="F24" s="2672"/>
      <c r="G24" s="2282" t="str">
        <f>F23&amp;".1"</f>
        <v>....1.1</v>
      </c>
      <c r="I24" s="2322"/>
      <c r="J24" s="2322">
        <v>1</v>
      </c>
      <c r="K24" s="422"/>
      <c r="L24" s="1358" t="str">
        <f>$G$24</f>
        <v>....1.1</v>
      </c>
      <c r="M24" s="351" t="s">
        <v>405</v>
      </c>
      <c r="N24" s="365"/>
      <c r="O24" s="2310"/>
      <c r="P24" s="2311"/>
      <c r="Q24" s="2311"/>
      <c r="R24" s="2311"/>
      <c r="S24" s="2311"/>
      <c r="T24" s="2311"/>
      <c r="U24" s="2311"/>
      <c r="V24" s="2311"/>
      <c r="W24" s="2312"/>
      <c r="X24" s="1323" t="s">
        <v>406</v>
      </c>
      <c r="Z24" s="565"/>
      <c r="AA24" s="565" t="str">
        <f>IF(M24="","",M24)</f>
        <v>Группа потребителей</v>
      </c>
      <c r="AB24" s="565"/>
      <c r="AC24" s="565"/>
      <c r="AD24" s="1220">
        <v>82</v>
      </c>
    </row>
    <row customHeight="1" ht="11.549999999999999">
      <c r="A25" s="1428" t="s">
        <v>168</v>
      </c>
      <c r="B25" s="1428" t="s">
        <v>169</v>
      </c>
      <c r="C25" s="1428" t="s">
        <v>170</v>
      </c>
      <c r="D25" s="1428" t="s">
        <v>171</v>
      </c>
      <c r="E25" s="1428"/>
      <c r="F25" s="2672"/>
      <c r="G25" s="2282"/>
      <c r="H25" s="2282" t="str">
        <f>G24&amp;".1"</f>
        <v>....1.1.1</v>
      </c>
      <c r="I25" s="2322"/>
      <c r="J25" s="2322"/>
      <c r="K25" s="422">
        <v>1</v>
      </c>
      <c r="L25" s="1358" t="str">
        <f>$H$25</f>
        <v>....1.1.1</v>
      </c>
      <c r="M25" s="1412"/>
      <c r="N25" s="365"/>
      <c r="O25" s="816"/>
      <c r="P25" s="390"/>
      <c r="Q25" s="816"/>
      <c r="R25" s="1322"/>
      <c r="S25" s="2667"/>
      <c r="T25" s="2172" t="s">
        <v>65</v>
      </c>
      <c r="U25" s="2667"/>
      <c r="V25" s="2172" t="s">
        <v>19</v>
      </c>
      <c r="W25" s="390"/>
      <c r="X25" s="2318" t="s">
        <v>408</v>
      </c>
      <c r="Y25" s="576">
        <f>STRCHECKDATE(O26:W26)</f>
      </c>
      <c r="Z25" s="565"/>
      <c r="AA25" s="565" t="str">
        <f>IF(M25="","",M25)</f>
        <v/>
      </c>
      <c r="AB25" s="565"/>
      <c r="AC25" s="565"/>
      <c r="AD25" s="1220">
        <v>11</v>
      </c>
    </row>
    <row customHeight="1" ht="11.549999999999999">
      <c r="A26" s="1428" t="s">
        <v>168</v>
      </c>
      <c r="B26" s="1428" t="s">
        <v>169</v>
      </c>
      <c r="C26" s="1428" t="s">
        <v>170</v>
      </c>
      <c r="D26" s="1428" t="s">
        <v>171</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168</v>
      </c>
      <c r="B27" s="1428" t="s">
        <v>169</v>
      </c>
      <c r="C27" s="1428" t="s">
        <v>170</v>
      </c>
      <c r="D27" s="1428" t="s">
        <v>171</v>
      </c>
      <c r="E27" s="1428"/>
      <c r="F27" s="2672"/>
      <c r="G27" s="2282"/>
      <c r="I27" s="2322"/>
      <c r="J27" s="2322"/>
      <c r="K27" s="421"/>
      <c r="L27" s="1343"/>
      <c r="M27" s="353" t="s">
        <v>409</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168</v>
      </c>
      <c r="B28" s="1428" t="s">
        <v>169</v>
      </c>
      <c r="C28" s="1428" t="s">
        <v>170</v>
      </c>
      <c r="D28" s="1428" t="s">
        <v>171</v>
      </c>
      <c r="E28" s="1428"/>
      <c r="F28" s="2672"/>
      <c r="I28" s="2322"/>
      <c r="J28" s="1356"/>
      <c r="K28" s="421"/>
      <c r="L28" s="1343"/>
      <c r="M28" s="352" t="s">
        <v>410</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168</v>
      </c>
      <c r="B29" s="1428" t="s">
        <v>169</v>
      </c>
      <c r="C29" s="1428" t="s">
        <v>170</v>
      </c>
      <c r="D29" s="1428" t="s">
        <v>171</v>
      </c>
      <c r="E29" s="1428"/>
      <c r="F29" s="1430"/>
      <c r="G29" s="1430"/>
      <c r="H29" s="602"/>
      <c r="I29" s="425"/>
      <c r="J29" s="440"/>
      <c r="K29" s="420"/>
      <c r="L29" s="1343"/>
      <c r="M29" s="430" t="s">
        <v>411</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168</v>
      </c>
      <c r="B30" s="1428" t="s">
        <v>169</v>
      </c>
      <c r="C30" s="1428" t="s">
        <v>170</v>
      </c>
      <c r="D30" s="1428"/>
      <c r="E30" s="1428" t="s">
        <v>584</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168</v>
      </c>
      <c r="B31" s="1428" t="s">
        <v>169</v>
      </c>
      <c r="C31" s="1428"/>
      <c r="D31" s="1428"/>
      <c r="E31" s="1428" t="s">
        <v>2227</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2228</v>
      </c>
      <c r="B32" s="1428"/>
      <c r="C32" s="1428"/>
      <c r="D32" s="1428"/>
      <c r="E32" s="1428" t="s">
        <v>103</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41" customFormat="1" customHeight="1" ht="11.549999999999999">
      <c r="A33" s="1428"/>
      <c r="B33" s="1428"/>
      <c r="C33" s="1428"/>
      <c r="D33" s="1428"/>
      <c r="E33" s="1428" t="s">
        <v>446</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802</v>
      </c>
      <c r="M35" s="2350" t="s">
        <v>2229</v>
      </c>
      <c r="N35" s="2350"/>
      <c r="O35" s="2350"/>
      <c r="P35" s="2350"/>
      <c r="Q35" s="2350"/>
      <c r="R35" s="2350"/>
      <c r="S35" s="2350"/>
      <c r="T35" s="2350"/>
      <c r="U35" s="2350"/>
      <c r="V35" s="2350"/>
      <c r="W35" s="2350"/>
      <c r="X35" s="2350"/>
      <c r="AD35" s="1220">
        <v>27</v>
      </c>
    </row>
    <row customHeight="1" ht="109.19999999999999">
      <c r="H36" s="602"/>
      <c r="I36" s="1368"/>
      <c r="M36" s="2350" t="s">
        <v>2230</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81</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1779C-F028-91A8-A7E1-8FF6C83789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DE726-6652-B1E8-DCEE-04E4EB83D3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17188-DD58-5521-CFB7-C276437B20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4FB78-81A3-05E8-A60A-59FC5BFD4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68DE8-F218-1AEA-A8B5-CDA010697B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08D38-ECA4-BD38-225D-A701DDAE59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7" width="15.00390625" hidden="1" customWidth="1"/>
    <col min="2" max="2" style="3237" width="15.00390625" hidden="1" customWidth="1"/>
    <col min="3" max="3" style="3235" width="3.00390625" customWidth="1"/>
    <col min="4" max="4" style="3316" width="6.00390625" customWidth="1"/>
    <col min="5" max="5" style="3235" width="52.00390625" customWidth="1"/>
    <col min="6" max="6" style="3235" width="48.00390625" customWidth="1"/>
    <col min="7" max="7" style="3235" width="121.00390625" customWidth="1"/>
    <col min="8" max="8" style="3235" width="8.00390625" customWidth="1"/>
    <col min="9" max="9" style="3235" width="64.00390625" customWidth="1"/>
    <col min="10" max="10" style="3235" width="9.140625" hidden="1"/>
  </cols>
  <sheetData>
    <row customHeight="1" ht="11.25" hidden="1">
      <c r="A1" s="1751" t="s">
        <v>297</v>
      </c>
      <c r="J1" s="520" t="s">
        <v>14</v>
      </c>
    </row>
    <row customHeight="1" ht="11.25" hidden="1">
      <c r="J2" s="520">
        <v>0</v>
      </c>
    </row>
    <row s="3236" customFormat="1" customHeight="1" ht="11.549999999999999">
      <c r="A3" s="1751"/>
      <c r="B3" s="566"/>
      <c r="D3" s="543"/>
      <c r="J3" s="542">
        <v>11</v>
      </c>
    </row>
    <row customHeight="1" ht="27.299999999999997">
      <c r="D4" s="2222" t="str">
        <f>ORG_INFO_NAME_FORM</f>
        <v>Форма 1. Информация об организации, осуществляющей холодное водоснабжение (общая информация)</v>
      </c>
      <c r="E4" s="2223"/>
      <c r="F4" s="2224"/>
      <c r="I4" s="780"/>
      <c r="J4" s="520">
        <v>26</v>
      </c>
    </row>
    <row customHeight="1" ht="18">
      <c r="D5" s="2241" t="str">
        <f>IF(org=0,"Не определено",org)</f>
        <v>МУП "ЖКХ Миллеровского района"</v>
      </c>
      <c r="E5" s="2241"/>
      <c r="F5" s="2241"/>
      <c r="I5" s="780"/>
      <c r="J5" s="520">
        <v>17</v>
      </c>
    </row>
    <row s="3236"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298</v>
      </c>
      <c r="E8" s="2270"/>
      <c r="F8" s="2270"/>
      <c r="G8" s="2273" t="s">
        <v>299</v>
      </c>
      <c r="J8" s="520">
        <v>11</v>
      </c>
    </row>
    <row customHeight="1" ht="11.549999999999999">
      <c r="A9" s="522"/>
      <c r="B9" s="567"/>
      <c r="C9" s="522"/>
      <c r="D9" s="537" t="s">
        <v>87</v>
      </c>
      <c r="E9" s="511" t="s">
        <v>300</v>
      </c>
      <c r="F9" s="511" t="s">
        <v>301</v>
      </c>
      <c r="G9" s="2274"/>
      <c r="J9" s="520">
        <v>11</v>
      </c>
    </row>
    <row customHeight="1" ht="12" hidden="1">
      <c r="A10" s="522"/>
      <c r="B10" s="567"/>
      <c r="C10" s="522"/>
      <c r="D10" s="529"/>
      <c r="E10" s="529"/>
      <c r="F10" s="529"/>
      <c r="G10" s="529"/>
      <c r="J10" s="520">
        <v>0</v>
      </c>
    </row>
    <row customHeight="1" ht="22.5" hidden="1">
      <c r="A11" s="522"/>
      <c r="B11" s="567"/>
      <c r="C11" s="522"/>
      <c r="D11" s="1074" t="s">
        <v>108</v>
      </c>
      <c r="E11" s="1077" t="s">
        <v>302</v>
      </c>
      <c r="F11" s="1076" t="str">
        <f>IF(region_name="","",region_name)</f>
        <v>Ростовская область</v>
      </c>
      <c r="G11" s="1077" t="s">
        <v>303</v>
      </c>
      <c r="H11" s="540"/>
      <c r="J11" s="520">
        <v>0</v>
      </c>
    </row>
    <row customHeight="1" ht="22.5" hidden="1">
      <c r="A12" s="522"/>
      <c r="B12" s="567"/>
      <c r="C12" s="522"/>
      <c r="D12" s="510" t="s">
        <v>108</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304</v>
      </c>
      <c r="G12" s="539"/>
      <c r="H12" s="540"/>
      <c r="J12" s="520">
        <v>0</v>
      </c>
    </row>
    <row customHeight="1" ht="23.25">
      <c r="A13" s="522"/>
      <c r="B13" s="567"/>
      <c r="C13" s="522"/>
      <c r="D13" s="510" t="s">
        <v>108</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305</v>
      </c>
      <c r="E14" s="1075" t="s">
        <v>306</v>
      </c>
      <c r="F14" s="1076" t="str">
        <f>IF(inn="","",inn)</f>
        <v>6149020891</v>
      </c>
      <c r="G14" s="1077" t="s">
        <v>307</v>
      </c>
      <c r="H14" s="540"/>
      <c r="J14" s="520">
        <v>0</v>
      </c>
    </row>
    <row customHeight="1" ht="22.5" hidden="1">
      <c r="A15" s="522"/>
      <c r="B15" s="567"/>
      <c r="C15" s="522"/>
      <c r="D15" s="1074" t="s">
        <v>308</v>
      </c>
      <c r="E15" s="1075" t="s">
        <v>309</v>
      </c>
      <c r="F15" s="1076" t="str">
        <f>IF(kpp="","",kpp)</f>
        <v>614901001</v>
      </c>
      <c r="G15" s="1077" t="s">
        <v>310</v>
      </c>
      <c r="H15" s="540"/>
      <c r="J15" s="520">
        <v>0</v>
      </c>
    </row>
    <row customHeight="1" ht="39">
      <c r="A16" s="522"/>
      <c r="B16" s="567"/>
      <c r="C16" s="522"/>
      <c r="D16" s="510" t="s">
        <v>109</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89</v>
      </c>
      <c r="E17" s="507" t="str">
        <f>"Дата присвоения ОГРН"&amp;IF(TEMPLATE_SPHERE="TKO",""," (ОГРНИП)")</f>
        <v>Дата присвоения ОГРН (ОГРНИП)</v>
      </c>
      <c r="F17" s="1797" t="s">
        <v>22</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90</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311</v>
      </c>
      <c r="B19" s="567"/>
      <c r="C19" s="2278"/>
      <c r="D19" s="510" t="str">
        <f>A19</f>
        <v>5.1</v>
      </c>
      <c r="E19" s="507" t="s">
        <v>312</v>
      </c>
      <c r="F19" s="508" t="s">
        <v>304</v>
      </c>
      <c r="G19" s="509" t="s">
        <v>313</v>
      </c>
      <c r="H19" s="540"/>
      <c r="I19" s="917"/>
      <c r="J19" s="520">
        <v>0</v>
      </c>
    </row>
    <row customHeight="1" ht="24" hidden="1">
      <c r="A20" s="2267"/>
      <c r="B20" s="567"/>
      <c r="C20" s="2278"/>
      <c r="D20" s="505" t="str">
        <f>D19&amp;".1"</f>
        <v>5.1.1</v>
      </c>
      <c r="E20" s="504" t="s">
        <v>314</v>
      </c>
      <c r="F20" s="946" t="s">
        <v>22</v>
      </c>
      <c r="G20" s="539"/>
      <c r="H20" s="540"/>
      <c r="I20" s="917"/>
      <c r="J20" s="520">
        <v>0</v>
      </c>
    </row>
    <row customHeight="1" ht="22.5" hidden="1">
      <c r="A21" s="2267"/>
      <c r="B21" s="567"/>
      <c r="C21" s="2278"/>
      <c r="D21" s="505" t="str">
        <f>D19&amp;".2"</f>
        <v>5.1.2</v>
      </c>
      <c r="E21" s="504" t="s">
        <v>315</v>
      </c>
      <c r="F21" s="1798" t="s">
        <v>22</v>
      </c>
      <c r="G21" s="509" t="s">
        <v>316</v>
      </c>
      <c r="H21" s="540"/>
      <c r="I21" s="917"/>
      <c r="J21" s="520">
        <v>0</v>
      </c>
    </row>
    <row customHeight="1" ht="22.5" hidden="1">
      <c r="A22" s="2267"/>
      <c r="B22" s="567"/>
      <c r="C22" s="2278"/>
      <c r="D22" s="505" t="str">
        <f>D19&amp;".3"</f>
        <v>5.1.3</v>
      </c>
      <c r="E22" s="504" t="s">
        <v>317</v>
      </c>
      <c r="F22" s="946" t="s">
        <v>22</v>
      </c>
      <c r="G22" s="539"/>
      <c r="H22" s="540"/>
      <c r="I22" s="917"/>
      <c r="J22" s="520">
        <v>0</v>
      </c>
    </row>
    <row customHeight="1" ht="22.5" hidden="1">
      <c r="A23" s="2267"/>
      <c r="B23" s="567"/>
      <c r="C23" s="2278"/>
      <c r="D23" s="505" t="str">
        <f>D19&amp;".4"</f>
        <v>5.1.4</v>
      </c>
      <c r="E23" s="504" t="s">
        <v>318</v>
      </c>
      <c r="F23" s="946" t="s">
        <v>22</v>
      </c>
      <c r="G23" s="509" t="s">
        <v>319</v>
      </c>
      <c r="H23" s="540"/>
      <c r="I23" s="917"/>
      <c r="J23" s="520">
        <v>0</v>
      </c>
    </row>
    <row customHeight="1" ht="22.5" hidden="1">
      <c r="A24" s="2043"/>
      <c r="B24" s="567"/>
      <c r="C24" s="557"/>
      <c r="D24" s="532"/>
      <c r="E24" s="1233" t="s">
        <v>320</v>
      </c>
      <c r="F24" s="533"/>
      <c r="G24" s="534"/>
      <c r="H24" s="540"/>
      <c r="I24" s="917"/>
      <c r="J24" s="520">
        <v>0</v>
      </c>
    </row>
    <row s="3237" customFormat="1" customHeight="1" ht="24.75" hidden="1">
      <c r="A25" s="522"/>
      <c r="B25" s="567"/>
      <c r="C25" s="567"/>
      <c r="D25" s="1071" t="s">
        <v>89</v>
      </c>
      <c r="E25" s="1073" t="s">
        <v>321</v>
      </c>
      <c r="F25" s="1078" t="s">
        <v>304</v>
      </c>
      <c r="G25" s="1073"/>
      <c r="J25" s="566">
        <v>0</v>
      </c>
    </row>
    <row s="3237" customFormat="1" customHeight="1" ht="11.25" hidden="1">
      <c r="A26" s="522"/>
      <c r="B26" s="567"/>
      <c r="C26" s="567"/>
      <c r="D26" s="1071" t="s">
        <v>322</v>
      </c>
      <c r="E26" s="1072" t="s">
        <v>323</v>
      </c>
      <c r="F26" s="1078" t="s">
        <v>304</v>
      </c>
      <c r="G26" s="1073"/>
      <c r="J26" s="566">
        <v>0</v>
      </c>
    </row>
    <row s="3237" customFormat="1" customHeight="1" ht="11.25" hidden="1">
      <c r="A27" s="522"/>
      <c r="B27" s="567"/>
      <c r="C27" s="567"/>
      <c r="D27" s="1071" t="s">
        <v>324</v>
      </c>
      <c r="E27" s="1079" t="s">
        <v>325</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6">
        <v>0</v>
      </c>
    </row>
    <row s="3237" customFormat="1" customHeight="1" ht="11.25" hidden="1">
      <c r="A28" s="522"/>
      <c r="B28" s="567"/>
      <c r="C28" s="567"/>
      <c r="D28" s="1071" t="s">
        <v>326</v>
      </c>
      <c r="E28" s="1079" t="s">
        <v>327</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6">
        <v>0</v>
      </c>
    </row>
    <row s="3237" customFormat="1" customHeight="1" ht="11.25" hidden="1">
      <c r="A29" s="522"/>
      <c r="B29" s="567"/>
      <c r="C29" s="567"/>
      <c r="D29" s="1071" t="s">
        <v>328</v>
      </c>
      <c r="E29" s="1079" t="s">
        <v>329</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6">
        <v>0</v>
      </c>
    </row>
    <row s="3237" customFormat="1" customHeight="1" ht="11.25" hidden="1">
      <c r="A30" s="522"/>
      <c r="B30" s="567"/>
      <c r="C30" s="567"/>
      <c r="D30" s="1071" t="s">
        <v>330</v>
      </c>
      <c r="E30" s="1072" t="s">
        <v>331</v>
      </c>
      <c r="F30" s="1080"/>
      <c r="G30" s="1073"/>
      <c r="J30" s="566">
        <v>0</v>
      </c>
    </row>
    <row s="3237" customFormat="1" customHeight="1" ht="11.25" hidden="1">
      <c r="A31" s="522"/>
      <c r="B31" s="567"/>
      <c r="C31" s="567"/>
      <c r="D31" s="1071" t="s">
        <v>332</v>
      </c>
      <c r="E31" s="1072" t="s">
        <v>333</v>
      </c>
      <c r="F31" s="1080"/>
      <c r="G31" s="1073"/>
      <c r="J31" s="566">
        <v>0</v>
      </c>
    </row>
    <row s="3237" customFormat="1" customHeight="1" ht="11.25" hidden="1">
      <c r="A32" s="522"/>
      <c r="B32" s="567"/>
      <c r="C32" s="567"/>
      <c r="D32" s="1071" t="s">
        <v>334</v>
      </c>
      <c r="E32" s="1072" t="s">
        <v>335</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304</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336</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336</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304</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337</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338</v>
      </c>
      <c r="H44" s="540"/>
      <c r="J44" s="520">
        <v>22</v>
      </c>
    </row>
    <row customHeight="1" ht="23.25">
      <c r="A45" s="522"/>
      <c r="B45" s="567"/>
      <c r="C45" s="522"/>
      <c r="D45" s="505">
        <f>D44+1</f>
        <v>11</v>
      </c>
      <c r="E45" s="503" t="s">
        <v>339</v>
      </c>
      <c r="F45" s="508" t="s">
        <v>304</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340</v>
      </c>
      <c r="H46" s="540"/>
      <c r="J46" s="520">
        <v>23</v>
      </c>
    </row>
    <row customHeight="1" ht="24">
      <c r="A47" s="2267"/>
      <c r="B47" s="567"/>
      <c r="C47" s="557"/>
      <c r="D47" s="505" t="str">
        <f>D45&amp;".2"</f>
        <v>11.2</v>
      </c>
      <c r="E47" s="507" t="s">
        <v>341</v>
      </c>
      <c r="F47" s="555"/>
      <c r="G47" s="502" t="s">
        <v>342</v>
      </c>
      <c r="H47" s="540"/>
      <c r="J47" s="520">
        <v>23</v>
      </c>
    </row>
    <row customHeight="1" ht="24">
      <c r="A48" s="2267"/>
      <c r="B48" s="567"/>
      <c r="C48" s="557"/>
      <c r="D48" s="505" t="str">
        <f>D45&amp;".3"</f>
        <v>11.3</v>
      </c>
      <c r="E48" s="507" t="s">
        <v>343</v>
      </c>
      <c r="F48" s="555"/>
      <c r="G48" s="502" t="s">
        <v>344</v>
      </c>
      <c r="H48" s="540"/>
      <c r="J48" s="520">
        <v>23</v>
      </c>
    </row>
    <row customHeight="1" ht="24">
      <c r="A49" s="2267"/>
      <c r="B49" s="567"/>
      <c r="C49" s="557"/>
      <c r="D49" s="505" t="str">
        <f>IF(TEMPLATE_SPHERE="TKO",D45&amp;".0",D45&amp;".4")</f>
        <v>11.4</v>
      </c>
      <c r="E49" s="501" t="s">
        <v>345</v>
      </c>
      <c r="F49" s="1750"/>
      <c r="G49" s="1827" t="s">
        <v>346</v>
      </c>
      <c r="H49" s="540"/>
      <c r="J49" s="520">
        <v>23</v>
      </c>
    </row>
    <row customHeight="1" ht="24">
      <c r="A50" s="522"/>
      <c r="B50" s="567"/>
      <c r="C50" s="522"/>
      <c r="D50" s="532"/>
      <c r="E50" s="480" t="s">
        <v>347</v>
      </c>
      <c r="F50" s="533"/>
      <c r="G50" s="1827" t="s">
        <v>348</v>
      </c>
      <c r="H50" s="541"/>
      <c r="J50" s="520">
        <v>23</v>
      </c>
    </row>
    <row customHeight="1" ht="24">
      <c r="A51" s="923"/>
      <c r="B51" s="567"/>
      <c r="C51" s="557"/>
      <c r="D51" s="505">
        <f>D45+1</f>
        <v>12</v>
      </c>
      <c r="E51" s="593" t="s">
        <v>349</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4"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4" customFormat="1" customHeight="1" ht="42">
      <c r="A54" s="522"/>
      <c r="B54" s="567"/>
      <c r="C54" s="2268"/>
      <c r="D54" s="227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81</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DDE68-AE08-758B-7EB3-FFCE7AF198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F426F-7FAF-246D-68C8-648D622139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8D648-BB78-9679-657B-88146DBA6A9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32148-7852-4FD9-C7A3-53CE6939911E}"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0" t="s">
        <v>2231</v>
      </c>
      <c r="B1" s="2681" t="s">
        <v>2232</v>
      </c>
      <c r="C1" s="2682" t="s">
        <v>2233</v>
      </c>
      <c r="D1" s="2683"/>
      <c r="E1" s="901" t="s">
        <v>2234</v>
      </c>
    </row>
    <row customHeight="1" ht="11.25">
      <c r="A2" s="2684"/>
      <c r="B2" s="830" t="s">
        <v>27</v>
      </c>
      <c r="C2" s="818"/>
      <c r="D2" s="829"/>
      <c r="E2" s="901"/>
    </row>
    <row customHeight="1" ht="11.25">
      <c r="A3" s="2685"/>
      <c r="B3" s="2686" t="s">
        <v>33</v>
      </c>
      <c r="C3" s="818"/>
      <c r="D3" s="829"/>
      <c r="E3" s="901"/>
    </row>
    <row customHeight="1" ht="11.25">
      <c r="A4" s="2687"/>
      <c r="B4" s="831" t="s">
        <v>1659</v>
      </c>
      <c r="C4" s="818"/>
      <c r="D4" s="829"/>
      <c r="E4" s="901"/>
    </row>
    <row customHeight="1" ht="11.25">
      <c r="A5" s="2688"/>
      <c r="B5" s="831" t="s">
        <v>1653</v>
      </c>
      <c r="C5" s="2689" t="s">
        <v>1998</v>
      </c>
      <c r="D5" s="2690" t="s">
        <v>2235</v>
      </c>
      <c r="E5" s="901"/>
    </row>
    <row s="5241" customFormat="1" customHeight="1" ht="11.25">
      <c r="A6" s="2691"/>
      <c r="B6" s="831" t="s">
        <v>1663</v>
      </c>
      <c r="C6" s="818"/>
      <c r="D6" s="829"/>
      <c r="E6" s="901"/>
    </row>
    <row customHeight="1" ht="11.25">
      <c r="A7" s="2692"/>
      <c r="B7" s="831" t="s">
        <v>1671</v>
      </c>
      <c r="C7" s="818"/>
      <c r="D7" s="829"/>
      <c r="E7" s="901"/>
    </row>
    <row customHeight="1" ht="11.25">
      <c r="A8" s="821"/>
      <c r="B8" s="831" t="s">
        <v>1666</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F269D-34DC-AC1E-511D-BE6F2A9974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2DF58-B21E-2328-61B6-B9F7960911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BAB18-6E9F-CC7D-8418-F7F5819A0208}" mc:Ignorable="x14ac xr xr2 xr3">
  <sheetPr>
    <tabColor rgb="FFFFCC99"/>
  </sheetPr>
  <dimension ref="A1:I418"/>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3" t="s">
        <v>2236</v>
      </c>
      <c r="B1" s="133" t="s">
        <v>2237</v>
      </c>
      <c r="C1" s="133" t="s">
        <v>2238</v>
      </c>
      <c r="D1" s="133" t="s">
        <v>2239</v>
      </c>
      <c r="E1" s="133" t="s">
        <v>2240</v>
      </c>
      <c r="F1" s="133" t="s">
        <v>2241</v>
      </c>
      <c r="G1" s="133" t="s">
        <v>2242</v>
      </c>
      <c r="H1" s="133" t="s">
        <v>2243</v>
      </c>
      <c r="I1" s="133" t="s">
        <v>2244</v>
      </c>
    </row>
    <row customHeight="1" ht="11.25">
      <c r="A2" s="5226" t="s">
        <v>2245</v>
      </c>
      <c r="B2" s="5226" t="s">
        <v>16</v>
      </c>
      <c r="C2" s="5226" t="s">
        <v>2246</v>
      </c>
      <c r="D2" s="5226" t="s">
        <v>2247</v>
      </c>
      <c r="E2" s="5226" t="s">
        <v>2248</v>
      </c>
      <c r="F2" s="5226" t="s">
        <v>2249</v>
      </c>
      <c r="G2" s="5226" t="s">
        <v>22</v>
      </c>
      <c r="H2" s="5226" t="s">
        <v>22</v>
      </c>
      <c r="I2" s="5226" t="s">
        <v>806</v>
      </c>
    </row>
    <row customHeight="1" ht="11.25">
      <c r="A3" s="5226" t="s">
        <v>2245</v>
      </c>
      <c r="B3" s="5226" t="s">
        <v>16</v>
      </c>
      <c r="C3" s="5226" t="s">
        <v>2250</v>
      </c>
      <c r="D3" s="5226" t="s">
        <v>2251</v>
      </c>
      <c r="E3" s="5226" t="s">
        <v>2252</v>
      </c>
      <c r="F3" s="5226" t="s">
        <v>2253</v>
      </c>
      <c r="G3" s="5226" t="s">
        <v>22</v>
      </c>
      <c r="H3" s="5226" t="s">
        <v>22</v>
      </c>
      <c r="I3" s="5226" t="s">
        <v>806</v>
      </c>
    </row>
    <row customHeight="1" ht="11.25">
      <c r="A4" s="5226" t="s">
        <v>2245</v>
      </c>
      <c r="B4" s="5226" t="s">
        <v>16</v>
      </c>
      <c r="C4" s="5226" t="s">
        <v>2254</v>
      </c>
      <c r="D4" s="5226" t="s">
        <v>2255</v>
      </c>
      <c r="E4" s="5226" t="s">
        <v>2256</v>
      </c>
      <c r="F4" s="5226" t="s">
        <v>2257</v>
      </c>
      <c r="G4" s="5226" t="s">
        <v>22</v>
      </c>
      <c r="H4" s="5226" t="s">
        <v>22</v>
      </c>
      <c r="I4" s="5226" t="s">
        <v>806</v>
      </c>
    </row>
    <row customHeight="1" ht="11.25">
      <c r="A5" s="5226" t="s">
        <v>2245</v>
      </c>
      <c r="B5" s="5226" t="s">
        <v>16</v>
      </c>
      <c r="C5" s="5226" t="s">
        <v>2258</v>
      </c>
      <c r="D5" s="5226" t="s">
        <v>2259</v>
      </c>
      <c r="E5" s="5226" t="s">
        <v>2260</v>
      </c>
      <c r="F5" s="5226" t="s">
        <v>2261</v>
      </c>
      <c r="G5" s="5226" t="s">
        <v>2262</v>
      </c>
      <c r="H5" s="5226" t="s">
        <v>22</v>
      </c>
      <c r="I5" s="5226" t="s">
        <v>806</v>
      </c>
    </row>
    <row customHeight="1" ht="11.25">
      <c r="A6" s="5226" t="s">
        <v>2245</v>
      </c>
      <c r="B6" s="5226" t="s">
        <v>16</v>
      </c>
      <c r="C6" s="5226" t="s">
        <v>2263</v>
      </c>
      <c r="D6" s="5226" t="s">
        <v>2264</v>
      </c>
      <c r="E6" s="5226" t="s">
        <v>2265</v>
      </c>
      <c r="F6" s="5226" t="s">
        <v>2266</v>
      </c>
      <c r="G6" s="5226" t="s">
        <v>22</v>
      </c>
      <c r="H6" s="5226" t="s">
        <v>22</v>
      </c>
      <c r="I6" s="5226" t="s">
        <v>806</v>
      </c>
    </row>
    <row customHeight="1" ht="11.25">
      <c r="A7" s="5226" t="s">
        <v>2245</v>
      </c>
      <c r="B7" s="5226" t="s">
        <v>16</v>
      </c>
      <c r="C7" s="5226" t="s">
        <v>2267</v>
      </c>
      <c r="D7" s="5226" t="s">
        <v>2268</v>
      </c>
      <c r="E7" s="5226" t="s">
        <v>2269</v>
      </c>
      <c r="F7" s="5226" t="s">
        <v>2270</v>
      </c>
      <c r="G7" s="5226" t="s">
        <v>2271</v>
      </c>
      <c r="H7" s="5226" t="s">
        <v>22</v>
      </c>
      <c r="I7" s="5226" t="s">
        <v>806</v>
      </c>
    </row>
    <row customHeight="1" ht="11.25">
      <c r="A8" s="5226" t="s">
        <v>2245</v>
      </c>
      <c r="B8" s="5226" t="s">
        <v>16</v>
      </c>
      <c r="C8" s="5226" t="s">
        <v>2272</v>
      </c>
      <c r="D8" s="5226" t="s">
        <v>2273</v>
      </c>
      <c r="E8" s="5226" t="s">
        <v>2274</v>
      </c>
      <c r="F8" s="5226" t="s">
        <v>2275</v>
      </c>
      <c r="G8" s="5226" t="s">
        <v>22</v>
      </c>
      <c r="H8" s="5226" t="s">
        <v>22</v>
      </c>
      <c r="I8" s="5226" t="s">
        <v>806</v>
      </c>
    </row>
    <row customHeight="1" ht="11.25">
      <c r="A9" s="5226" t="s">
        <v>2245</v>
      </c>
      <c r="B9" s="5226" t="s">
        <v>16</v>
      </c>
      <c r="C9" s="5226" t="s">
        <v>2276</v>
      </c>
      <c r="D9" s="5226" t="s">
        <v>2277</v>
      </c>
      <c r="E9" s="5226" t="s">
        <v>2278</v>
      </c>
      <c r="F9" s="5226" t="s">
        <v>2279</v>
      </c>
      <c r="G9" s="5226" t="s">
        <v>22</v>
      </c>
      <c r="H9" s="5226" t="s">
        <v>22</v>
      </c>
      <c r="I9" s="5226" t="s">
        <v>806</v>
      </c>
    </row>
    <row customHeight="1" ht="11.25">
      <c r="A10" s="5226" t="s">
        <v>2245</v>
      </c>
      <c r="B10" s="5226" t="s">
        <v>16</v>
      </c>
      <c r="C10" s="5226" t="s">
        <v>2280</v>
      </c>
      <c r="D10" s="5226" t="s">
        <v>2281</v>
      </c>
      <c r="E10" s="5226" t="s">
        <v>2282</v>
      </c>
      <c r="F10" s="5226" t="s">
        <v>2283</v>
      </c>
      <c r="G10" s="5226" t="s">
        <v>2284</v>
      </c>
      <c r="H10" s="5226" t="s">
        <v>22</v>
      </c>
      <c r="I10" s="5226" t="s">
        <v>806</v>
      </c>
    </row>
    <row customHeight="1" ht="11.25">
      <c r="A11" s="5226" t="s">
        <v>2245</v>
      </c>
      <c r="B11" s="5226" t="s">
        <v>16</v>
      </c>
      <c r="C11" s="5226" t="s">
        <v>2285</v>
      </c>
      <c r="D11" s="5226" t="s">
        <v>2286</v>
      </c>
      <c r="E11" s="5226" t="s">
        <v>2287</v>
      </c>
      <c r="F11" s="5226" t="s">
        <v>2288</v>
      </c>
      <c r="G11" s="5226" t="s">
        <v>22</v>
      </c>
      <c r="H11" s="5226" t="s">
        <v>22</v>
      </c>
      <c r="I11" s="5226" t="s">
        <v>806</v>
      </c>
    </row>
    <row customHeight="1" ht="11.25">
      <c r="A12" s="5226" t="s">
        <v>2245</v>
      </c>
      <c r="B12" s="5226" t="s">
        <v>16</v>
      </c>
      <c r="C12" s="5226" t="s">
        <v>2289</v>
      </c>
      <c r="D12" s="5226" t="s">
        <v>2290</v>
      </c>
      <c r="E12" s="5226" t="s">
        <v>2291</v>
      </c>
      <c r="F12" s="5226" t="s">
        <v>2292</v>
      </c>
      <c r="G12" s="5226" t="s">
        <v>22</v>
      </c>
      <c r="H12" s="5226" t="s">
        <v>22</v>
      </c>
      <c r="I12" s="5226" t="s">
        <v>806</v>
      </c>
    </row>
    <row customHeight="1" ht="11.25">
      <c r="A13" s="5226" t="s">
        <v>2245</v>
      </c>
      <c r="B13" s="5226" t="s">
        <v>16</v>
      </c>
      <c r="C13" s="5226" t="s">
        <v>2293</v>
      </c>
      <c r="D13" s="5226" t="s">
        <v>2294</v>
      </c>
      <c r="E13" s="5226" t="s">
        <v>2295</v>
      </c>
      <c r="F13" s="5226" t="s">
        <v>2288</v>
      </c>
      <c r="G13" s="5226" t="s">
        <v>2296</v>
      </c>
      <c r="H13" s="5226" t="s">
        <v>22</v>
      </c>
      <c r="I13" s="5226" t="s">
        <v>806</v>
      </c>
    </row>
    <row customHeight="1" ht="11.25">
      <c r="A14" s="5226" t="s">
        <v>2245</v>
      </c>
      <c r="B14" s="5226" t="s">
        <v>16</v>
      </c>
      <c r="C14" s="5226" t="s">
        <v>2297</v>
      </c>
      <c r="D14" s="5226" t="s">
        <v>2298</v>
      </c>
      <c r="E14" s="5226" t="s">
        <v>2299</v>
      </c>
      <c r="F14" s="5226" t="s">
        <v>2300</v>
      </c>
      <c r="G14" s="5226" t="s">
        <v>22</v>
      </c>
      <c r="H14" s="5226" t="s">
        <v>22</v>
      </c>
      <c r="I14" s="5226" t="s">
        <v>806</v>
      </c>
    </row>
    <row customHeight="1" ht="11.25">
      <c r="A15" s="5226" t="s">
        <v>2245</v>
      </c>
      <c r="B15" s="5226" t="s">
        <v>16</v>
      </c>
      <c r="C15" s="5226" t="s">
        <v>2301</v>
      </c>
      <c r="D15" s="5226" t="s">
        <v>2302</v>
      </c>
      <c r="E15" s="5226" t="s">
        <v>2303</v>
      </c>
      <c r="F15" s="5226" t="s">
        <v>2304</v>
      </c>
      <c r="G15" s="5226" t="s">
        <v>2305</v>
      </c>
      <c r="H15" s="5226" t="s">
        <v>22</v>
      </c>
      <c r="I15" s="5226" t="s">
        <v>806</v>
      </c>
    </row>
    <row customHeight="1" ht="11.25">
      <c r="A16" s="5226" t="s">
        <v>2245</v>
      </c>
      <c r="B16" s="5226" t="s">
        <v>16</v>
      </c>
      <c r="C16" s="5226" t="s">
        <v>2306</v>
      </c>
      <c r="D16" s="5226" t="s">
        <v>2307</v>
      </c>
      <c r="E16" s="5226" t="s">
        <v>2308</v>
      </c>
      <c r="F16" s="5226" t="s">
        <v>2309</v>
      </c>
      <c r="G16" s="5226" t="s">
        <v>22</v>
      </c>
      <c r="H16" s="5226" t="s">
        <v>22</v>
      </c>
      <c r="I16" s="5226" t="s">
        <v>806</v>
      </c>
    </row>
    <row customHeight="1" ht="11.25">
      <c r="A17" s="5226" t="s">
        <v>2245</v>
      </c>
      <c r="B17" s="5226" t="s">
        <v>16</v>
      </c>
      <c r="C17" s="5226" t="s">
        <v>2310</v>
      </c>
      <c r="D17" s="5226" t="s">
        <v>2311</v>
      </c>
      <c r="E17" s="5226" t="s">
        <v>2312</v>
      </c>
      <c r="F17" s="5226" t="s">
        <v>2313</v>
      </c>
      <c r="G17" s="5226" t="s">
        <v>22</v>
      </c>
      <c r="H17" s="5226" t="s">
        <v>22</v>
      </c>
      <c r="I17" s="5226" t="s">
        <v>806</v>
      </c>
    </row>
    <row customHeight="1" ht="11.25">
      <c r="A18" s="5226" t="s">
        <v>2245</v>
      </c>
      <c r="B18" s="5226" t="s">
        <v>16</v>
      </c>
      <c r="C18" s="5226" t="s">
        <v>2314</v>
      </c>
      <c r="D18" s="5226" t="s">
        <v>2315</v>
      </c>
      <c r="E18" s="5226" t="s">
        <v>2303</v>
      </c>
      <c r="F18" s="5226" t="s">
        <v>2316</v>
      </c>
      <c r="G18" s="5226" t="s">
        <v>22</v>
      </c>
      <c r="H18" s="5226" t="s">
        <v>22</v>
      </c>
      <c r="I18" s="5226" t="s">
        <v>806</v>
      </c>
    </row>
    <row customHeight="1" ht="11.25">
      <c r="A19" s="5226" t="s">
        <v>2245</v>
      </c>
      <c r="B19" s="5226" t="s">
        <v>16</v>
      </c>
      <c r="C19" s="5226" t="s">
        <v>2317</v>
      </c>
      <c r="D19" s="5226" t="s">
        <v>2318</v>
      </c>
      <c r="E19" s="5226" t="s">
        <v>2319</v>
      </c>
      <c r="F19" s="5226" t="s">
        <v>2320</v>
      </c>
      <c r="G19" s="5226" t="s">
        <v>22</v>
      </c>
      <c r="H19" s="5226" t="s">
        <v>22</v>
      </c>
      <c r="I19" s="5226" t="s">
        <v>806</v>
      </c>
    </row>
    <row customHeight="1" ht="11.25">
      <c r="A20" s="5226" t="s">
        <v>2245</v>
      </c>
      <c r="B20" s="5226" t="s">
        <v>16</v>
      </c>
      <c r="C20" s="5226" t="s">
        <v>2321</v>
      </c>
      <c r="D20" s="5226" t="s">
        <v>2322</v>
      </c>
      <c r="E20" s="5226" t="s">
        <v>2323</v>
      </c>
      <c r="F20" s="5226" t="s">
        <v>2300</v>
      </c>
      <c r="G20" s="5226" t="s">
        <v>22</v>
      </c>
      <c r="H20" s="5226" t="s">
        <v>22</v>
      </c>
      <c r="I20" s="5226" t="s">
        <v>806</v>
      </c>
    </row>
    <row customHeight="1" ht="11.25">
      <c r="A21" s="5226" t="s">
        <v>2245</v>
      </c>
      <c r="B21" s="5226" t="s">
        <v>16</v>
      </c>
      <c r="C21" s="5226" t="s">
        <v>2324</v>
      </c>
      <c r="D21" s="5226" t="s">
        <v>2325</v>
      </c>
      <c r="E21" s="5226" t="s">
        <v>2326</v>
      </c>
      <c r="F21" s="5226" t="s">
        <v>2249</v>
      </c>
      <c r="G21" s="5226" t="s">
        <v>2327</v>
      </c>
      <c r="H21" s="5226" t="s">
        <v>22</v>
      </c>
      <c r="I21" s="5226" t="s">
        <v>806</v>
      </c>
    </row>
    <row customHeight="1" ht="11.25">
      <c r="A22" s="5226" t="s">
        <v>2245</v>
      </c>
      <c r="B22" s="5226" t="s">
        <v>16</v>
      </c>
      <c r="C22" s="5226" t="s">
        <v>2328</v>
      </c>
      <c r="D22" s="5226" t="s">
        <v>2329</v>
      </c>
      <c r="E22" s="5226" t="s">
        <v>2330</v>
      </c>
      <c r="F22" s="5226" t="s">
        <v>2331</v>
      </c>
      <c r="G22" s="5226" t="s">
        <v>22</v>
      </c>
      <c r="H22" s="5226" t="s">
        <v>22</v>
      </c>
      <c r="I22" s="5226" t="s">
        <v>806</v>
      </c>
    </row>
    <row customHeight="1" ht="11.25">
      <c r="A23" s="5226" t="s">
        <v>2245</v>
      </c>
      <c r="B23" s="5226" t="s">
        <v>16</v>
      </c>
      <c r="C23" s="5226" t="s">
        <v>2332</v>
      </c>
      <c r="D23" s="5226" t="s">
        <v>2333</v>
      </c>
      <c r="E23" s="5226" t="s">
        <v>2334</v>
      </c>
      <c r="F23" s="5226" t="s">
        <v>2288</v>
      </c>
      <c r="G23" s="5226" t="s">
        <v>22</v>
      </c>
      <c r="H23" s="5226" t="s">
        <v>22</v>
      </c>
      <c r="I23" s="5226" t="s">
        <v>806</v>
      </c>
    </row>
    <row customHeight="1" ht="11.25">
      <c r="A24" s="5226" t="s">
        <v>2245</v>
      </c>
      <c r="B24" s="5226" t="s">
        <v>16</v>
      </c>
      <c r="C24" s="5226" t="s">
        <v>2335</v>
      </c>
      <c r="D24" s="5226" t="s">
        <v>2336</v>
      </c>
      <c r="E24" s="5226" t="s">
        <v>2337</v>
      </c>
      <c r="F24" s="5226" t="s">
        <v>2338</v>
      </c>
      <c r="G24" s="5226" t="s">
        <v>22</v>
      </c>
      <c r="H24" s="5226" t="s">
        <v>22</v>
      </c>
      <c r="I24" s="5226" t="s">
        <v>806</v>
      </c>
    </row>
    <row customHeight="1" ht="11.25">
      <c r="A25" s="5226" t="s">
        <v>2245</v>
      </c>
      <c r="B25" s="5226" t="s">
        <v>16</v>
      </c>
      <c r="C25" s="5226" t="s">
        <v>2339</v>
      </c>
      <c r="D25" s="5226" t="s">
        <v>2340</v>
      </c>
      <c r="E25" s="5226" t="s">
        <v>2341</v>
      </c>
      <c r="F25" s="5226" t="s">
        <v>2288</v>
      </c>
      <c r="G25" s="5226" t="s">
        <v>22</v>
      </c>
      <c r="H25" s="5226" t="s">
        <v>22</v>
      </c>
      <c r="I25" s="5226" t="s">
        <v>806</v>
      </c>
    </row>
    <row customHeight="1" ht="11.25">
      <c r="A26" s="5226" t="s">
        <v>2245</v>
      </c>
      <c r="B26" s="5226" t="s">
        <v>16</v>
      </c>
      <c r="C26" s="5226" t="s">
        <v>2342</v>
      </c>
      <c r="D26" s="5226" t="s">
        <v>2343</v>
      </c>
      <c r="E26" s="5226" t="s">
        <v>2344</v>
      </c>
      <c r="F26" s="5226" t="s">
        <v>2345</v>
      </c>
      <c r="G26" s="5226" t="s">
        <v>22</v>
      </c>
      <c r="H26" s="5226" t="s">
        <v>22</v>
      </c>
      <c r="I26" s="5226" t="s">
        <v>806</v>
      </c>
    </row>
    <row customHeight="1" ht="11.25">
      <c r="A27" s="5226" t="s">
        <v>2245</v>
      </c>
      <c r="B27" s="5226" t="s">
        <v>16</v>
      </c>
      <c r="C27" s="5226" t="s">
        <v>2346</v>
      </c>
      <c r="D27" s="5226" t="s">
        <v>2347</v>
      </c>
      <c r="E27" s="5226" t="s">
        <v>2348</v>
      </c>
      <c r="F27" s="5226" t="s">
        <v>2345</v>
      </c>
      <c r="G27" s="5226" t="s">
        <v>22</v>
      </c>
      <c r="H27" s="5226" t="s">
        <v>22</v>
      </c>
      <c r="I27" s="5226" t="s">
        <v>806</v>
      </c>
    </row>
    <row customHeight="1" ht="11.25">
      <c r="A28" s="5226" t="s">
        <v>2245</v>
      </c>
      <c r="B28" s="5226" t="s">
        <v>16</v>
      </c>
      <c r="C28" s="5226" t="s">
        <v>2349</v>
      </c>
      <c r="D28" s="5226" t="s">
        <v>2350</v>
      </c>
      <c r="E28" s="5226" t="s">
        <v>2351</v>
      </c>
      <c r="F28" s="5226" t="s">
        <v>2288</v>
      </c>
      <c r="G28" s="5226" t="s">
        <v>22</v>
      </c>
      <c r="H28" s="5226" t="s">
        <v>22</v>
      </c>
      <c r="I28" s="5226" t="s">
        <v>806</v>
      </c>
    </row>
    <row customHeight="1" ht="11.25">
      <c r="A29" s="5226" t="s">
        <v>2245</v>
      </c>
      <c r="B29" s="5226" t="s">
        <v>16</v>
      </c>
      <c r="C29" s="5226" t="s">
        <v>2352</v>
      </c>
      <c r="D29" s="5226" t="s">
        <v>2353</v>
      </c>
      <c r="E29" s="5226" t="s">
        <v>2354</v>
      </c>
      <c r="F29" s="5226" t="s">
        <v>51</v>
      </c>
      <c r="G29" s="5226" t="s">
        <v>22</v>
      </c>
      <c r="H29" s="5226" t="s">
        <v>22</v>
      </c>
      <c r="I29" s="5226" t="s">
        <v>806</v>
      </c>
    </row>
    <row customHeight="1" ht="11.25">
      <c r="A30" s="5226" t="s">
        <v>2245</v>
      </c>
      <c r="B30" s="5226" t="s">
        <v>16</v>
      </c>
      <c r="C30" s="5226" t="s">
        <v>2355</v>
      </c>
      <c r="D30" s="5226" t="s">
        <v>2356</v>
      </c>
      <c r="E30" s="5226" t="s">
        <v>2357</v>
      </c>
      <c r="F30" s="5226" t="s">
        <v>2249</v>
      </c>
      <c r="G30" s="5226" t="s">
        <v>22</v>
      </c>
      <c r="H30" s="5226" t="s">
        <v>22</v>
      </c>
      <c r="I30" s="5226" t="s">
        <v>806</v>
      </c>
    </row>
    <row customHeight="1" ht="11.25">
      <c r="A31" s="5226" t="s">
        <v>2245</v>
      </c>
      <c r="B31" s="5226" t="s">
        <v>16</v>
      </c>
      <c r="C31" s="5226" t="s">
        <v>2358</v>
      </c>
      <c r="D31" s="5226" t="s">
        <v>2359</v>
      </c>
      <c r="E31" s="5226" t="s">
        <v>2360</v>
      </c>
      <c r="F31" s="5226" t="s">
        <v>2361</v>
      </c>
      <c r="G31" s="5226" t="s">
        <v>22</v>
      </c>
      <c r="H31" s="5226" t="s">
        <v>22</v>
      </c>
      <c r="I31" s="5226" t="s">
        <v>806</v>
      </c>
    </row>
    <row customHeight="1" ht="11.25">
      <c r="A32" s="5226" t="s">
        <v>2245</v>
      </c>
      <c r="B32" s="5226" t="s">
        <v>16</v>
      </c>
      <c r="C32" s="5226" t="s">
        <v>2362</v>
      </c>
      <c r="D32" s="5226" t="s">
        <v>2363</v>
      </c>
      <c r="E32" s="5226" t="s">
        <v>2364</v>
      </c>
      <c r="F32" s="5226" t="s">
        <v>2365</v>
      </c>
      <c r="G32" s="5226" t="s">
        <v>22</v>
      </c>
      <c r="H32" s="5226" t="s">
        <v>22</v>
      </c>
      <c r="I32" s="5226" t="s">
        <v>806</v>
      </c>
    </row>
    <row customHeight="1" ht="11.25">
      <c r="A33" s="5226" t="s">
        <v>2245</v>
      </c>
      <c r="B33" s="5226" t="s">
        <v>16</v>
      </c>
      <c r="C33" s="5226" t="s">
        <v>2366</v>
      </c>
      <c r="D33" s="5226" t="s">
        <v>2367</v>
      </c>
      <c r="E33" s="5226" t="s">
        <v>2368</v>
      </c>
      <c r="F33" s="5226" t="s">
        <v>2369</v>
      </c>
      <c r="G33" s="5226" t="s">
        <v>22</v>
      </c>
      <c r="H33" s="5226" t="s">
        <v>22</v>
      </c>
      <c r="I33" s="5226" t="s">
        <v>806</v>
      </c>
    </row>
    <row customHeight="1" ht="11.25">
      <c r="A34" s="5226" t="s">
        <v>2245</v>
      </c>
      <c r="B34" s="5226" t="s">
        <v>16</v>
      </c>
      <c r="C34" s="5226" t="s">
        <v>2370</v>
      </c>
      <c r="D34" s="5226" t="s">
        <v>2371</v>
      </c>
      <c r="E34" s="5226" t="s">
        <v>2372</v>
      </c>
      <c r="F34" s="5226" t="s">
        <v>2373</v>
      </c>
      <c r="G34" s="5226" t="s">
        <v>22</v>
      </c>
      <c r="H34" s="5226" t="s">
        <v>22</v>
      </c>
      <c r="I34" s="5226" t="s">
        <v>806</v>
      </c>
    </row>
    <row customHeight="1" ht="11.25">
      <c r="A35" s="5226" t="s">
        <v>2245</v>
      </c>
      <c r="B35" s="5226" t="s">
        <v>16</v>
      </c>
      <c r="C35" s="5226" t="s">
        <v>2374</v>
      </c>
      <c r="D35" s="5226" t="s">
        <v>2375</v>
      </c>
      <c r="E35" s="5226" t="s">
        <v>2376</v>
      </c>
      <c r="F35" s="5226" t="s">
        <v>2377</v>
      </c>
      <c r="G35" s="5226" t="s">
        <v>22</v>
      </c>
      <c r="H35" s="5226" t="s">
        <v>22</v>
      </c>
      <c r="I35" s="5226" t="s">
        <v>806</v>
      </c>
    </row>
    <row customHeight="1" ht="11.25">
      <c r="A36" s="5226" t="s">
        <v>2245</v>
      </c>
      <c r="B36" s="5226" t="s">
        <v>16</v>
      </c>
      <c r="C36" s="5226" t="s">
        <v>2378</v>
      </c>
      <c r="D36" s="5226" t="s">
        <v>2379</v>
      </c>
      <c r="E36" s="5226" t="s">
        <v>2380</v>
      </c>
      <c r="F36" s="5226" t="s">
        <v>2381</v>
      </c>
      <c r="G36" s="5226" t="s">
        <v>22</v>
      </c>
      <c r="H36" s="5226" t="s">
        <v>22</v>
      </c>
      <c r="I36" s="5226" t="s">
        <v>806</v>
      </c>
    </row>
    <row customHeight="1" ht="11.25">
      <c r="A37" s="5226" t="s">
        <v>2245</v>
      </c>
      <c r="B37" s="5226" t="s">
        <v>16</v>
      </c>
      <c r="C37" s="5226" t="s">
        <v>2382</v>
      </c>
      <c r="D37" s="5226" t="s">
        <v>2383</v>
      </c>
      <c r="E37" s="5226" t="s">
        <v>2384</v>
      </c>
      <c r="F37" s="5226" t="s">
        <v>2300</v>
      </c>
      <c r="G37" s="5226" t="s">
        <v>2385</v>
      </c>
      <c r="H37" s="5226" t="s">
        <v>22</v>
      </c>
      <c r="I37" s="5226" t="s">
        <v>806</v>
      </c>
    </row>
    <row customHeight="1" ht="11.25">
      <c r="A38" s="5226" t="s">
        <v>2245</v>
      </c>
      <c r="B38" s="5226" t="s">
        <v>16</v>
      </c>
      <c r="C38" s="5226" t="s">
        <v>2386</v>
      </c>
      <c r="D38" s="5226" t="s">
        <v>2387</v>
      </c>
      <c r="E38" s="5226" t="s">
        <v>2388</v>
      </c>
      <c r="F38" s="5226" t="s">
        <v>2361</v>
      </c>
      <c r="G38" s="5226" t="s">
        <v>2389</v>
      </c>
      <c r="H38" s="5226" t="s">
        <v>22</v>
      </c>
      <c r="I38" s="5226" t="s">
        <v>806</v>
      </c>
    </row>
    <row customHeight="1" ht="11.25">
      <c r="A39" s="5226" t="s">
        <v>2245</v>
      </c>
      <c r="B39" s="5226" t="s">
        <v>16</v>
      </c>
      <c r="C39" s="5226" t="s">
        <v>2390</v>
      </c>
      <c r="D39" s="5226" t="s">
        <v>2391</v>
      </c>
      <c r="E39" s="5226" t="s">
        <v>2392</v>
      </c>
      <c r="F39" s="5226" t="s">
        <v>51</v>
      </c>
      <c r="G39" s="5226" t="s">
        <v>2393</v>
      </c>
      <c r="H39" s="5226" t="s">
        <v>22</v>
      </c>
      <c r="I39" s="5226" t="s">
        <v>806</v>
      </c>
    </row>
    <row customHeight="1" ht="11.25">
      <c r="A40" s="5226" t="s">
        <v>2245</v>
      </c>
      <c r="B40" s="5226" t="s">
        <v>16</v>
      </c>
      <c r="C40" s="5226" t="s">
        <v>2394</v>
      </c>
      <c r="D40" s="5226" t="s">
        <v>2395</v>
      </c>
      <c r="E40" s="5226" t="s">
        <v>2396</v>
      </c>
      <c r="F40" s="5226" t="s">
        <v>2300</v>
      </c>
      <c r="G40" s="5226" t="s">
        <v>22</v>
      </c>
      <c r="H40" s="5226" t="s">
        <v>22</v>
      </c>
      <c r="I40" s="5226" t="s">
        <v>806</v>
      </c>
    </row>
    <row customHeight="1" ht="11.25">
      <c r="A41" s="5226" t="s">
        <v>2245</v>
      </c>
      <c r="B41" s="5226" t="s">
        <v>16</v>
      </c>
      <c r="C41" s="5226" t="s">
        <v>2397</v>
      </c>
      <c r="D41" s="5226" t="s">
        <v>2398</v>
      </c>
      <c r="E41" s="5226" t="s">
        <v>2399</v>
      </c>
      <c r="F41" s="5226" t="s">
        <v>2377</v>
      </c>
      <c r="G41" s="5226" t="s">
        <v>22</v>
      </c>
      <c r="H41" s="5226" t="s">
        <v>22</v>
      </c>
      <c r="I41" s="5226" t="s">
        <v>806</v>
      </c>
    </row>
    <row customHeight="1" ht="11.25">
      <c r="A42" s="5226" t="s">
        <v>2245</v>
      </c>
      <c r="B42" s="5226" t="s">
        <v>16</v>
      </c>
      <c r="C42" s="5226" t="s">
        <v>2400</v>
      </c>
      <c r="D42" s="5226" t="s">
        <v>2401</v>
      </c>
      <c r="E42" s="5226" t="s">
        <v>2402</v>
      </c>
      <c r="F42" s="5226" t="s">
        <v>2403</v>
      </c>
      <c r="G42" s="5226" t="s">
        <v>22</v>
      </c>
      <c r="H42" s="5226" t="s">
        <v>22</v>
      </c>
      <c r="I42" s="5226" t="s">
        <v>806</v>
      </c>
    </row>
    <row customHeight="1" ht="11.25">
      <c r="A43" s="5226" t="s">
        <v>2245</v>
      </c>
      <c r="B43" s="5226" t="s">
        <v>16</v>
      </c>
      <c r="C43" s="5226" t="s">
        <v>2404</v>
      </c>
      <c r="D43" s="5226" t="s">
        <v>2405</v>
      </c>
      <c r="E43" s="5226" t="s">
        <v>2406</v>
      </c>
      <c r="F43" s="5226" t="s">
        <v>2361</v>
      </c>
      <c r="G43" s="5226" t="s">
        <v>2407</v>
      </c>
      <c r="H43" s="5226" t="s">
        <v>22</v>
      </c>
      <c r="I43" s="5226" t="s">
        <v>806</v>
      </c>
    </row>
    <row customHeight="1" ht="11.25">
      <c r="A44" s="5226" t="s">
        <v>2245</v>
      </c>
      <c r="B44" s="5226" t="s">
        <v>16</v>
      </c>
      <c r="C44" s="5226" t="s">
        <v>2408</v>
      </c>
      <c r="D44" s="5226" t="s">
        <v>2409</v>
      </c>
      <c r="E44" s="5226" t="s">
        <v>2410</v>
      </c>
      <c r="F44" s="5226" t="s">
        <v>2411</v>
      </c>
      <c r="G44" s="5226" t="s">
        <v>22</v>
      </c>
      <c r="H44" s="5226" t="s">
        <v>22</v>
      </c>
      <c r="I44" s="5226" t="s">
        <v>806</v>
      </c>
    </row>
    <row customHeight="1" ht="11.25">
      <c r="A45" s="5226" t="s">
        <v>2245</v>
      </c>
      <c r="B45" s="5226" t="s">
        <v>16</v>
      </c>
      <c r="C45" s="5226" t="s">
        <v>2412</v>
      </c>
      <c r="D45" s="5226" t="s">
        <v>2413</v>
      </c>
      <c r="E45" s="5226" t="s">
        <v>2414</v>
      </c>
      <c r="F45" s="5226" t="s">
        <v>2403</v>
      </c>
      <c r="G45" s="5226" t="s">
        <v>2415</v>
      </c>
      <c r="H45" s="5226" t="s">
        <v>22</v>
      </c>
      <c r="I45" s="5226" t="s">
        <v>806</v>
      </c>
    </row>
    <row customHeight="1" ht="11.25">
      <c r="A46" s="5226" t="s">
        <v>2245</v>
      </c>
      <c r="B46" s="5226" t="s">
        <v>16</v>
      </c>
      <c r="C46" s="5226" t="s">
        <v>2416</v>
      </c>
      <c r="D46" s="5226" t="s">
        <v>2417</v>
      </c>
      <c r="E46" s="5226" t="s">
        <v>2418</v>
      </c>
      <c r="F46" s="5226" t="s">
        <v>2331</v>
      </c>
      <c r="G46" s="5226" t="s">
        <v>22</v>
      </c>
      <c r="H46" s="5226" t="s">
        <v>22</v>
      </c>
      <c r="I46" s="5226" t="s">
        <v>806</v>
      </c>
    </row>
    <row customHeight="1" ht="11.25">
      <c r="A47" s="5226" t="s">
        <v>2245</v>
      </c>
      <c r="B47" s="5226" t="s">
        <v>16</v>
      </c>
      <c r="C47" s="5226" t="s">
        <v>2419</v>
      </c>
      <c r="D47" s="5226" t="s">
        <v>2420</v>
      </c>
      <c r="E47" s="5226" t="s">
        <v>2421</v>
      </c>
      <c r="F47" s="5226" t="s">
        <v>2422</v>
      </c>
      <c r="G47" s="5226" t="s">
        <v>22</v>
      </c>
      <c r="H47" s="5226" t="s">
        <v>22</v>
      </c>
      <c r="I47" s="5226" t="s">
        <v>806</v>
      </c>
    </row>
    <row customHeight="1" ht="11.25">
      <c r="A48" s="5226" t="s">
        <v>2245</v>
      </c>
      <c r="B48" s="5226" t="s">
        <v>16</v>
      </c>
      <c r="C48" s="5226" t="s">
        <v>2423</v>
      </c>
      <c r="D48" s="5226" t="s">
        <v>2424</v>
      </c>
      <c r="E48" s="5226" t="s">
        <v>2425</v>
      </c>
      <c r="F48" s="5226" t="s">
        <v>2377</v>
      </c>
      <c r="G48" s="5226" t="s">
        <v>2426</v>
      </c>
      <c r="H48" s="5226" t="s">
        <v>22</v>
      </c>
      <c r="I48" s="5226" t="s">
        <v>806</v>
      </c>
    </row>
    <row customHeight="1" ht="11.25">
      <c r="A49" s="5226" t="s">
        <v>2245</v>
      </c>
      <c r="B49" s="5226" t="s">
        <v>16</v>
      </c>
      <c r="C49" s="5226" t="s">
        <v>2427</v>
      </c>
      <c r="D49" s="5226" t="s">
        <v>2428</v>
      </c>
      <c r="E49" s="5226" t="s">
        <v>2429</v>
      </c>
      <c r="F49" s="5226" t="s">
        <v>2300</v>
      </c>
      <c r="G49" s="5226" t="s">
        <v>22</v>
      </c>
      <c r="H49" s="5226" t="s">
        <v>22</v>
      </c>
      <c r="I49" s="5226" t="s">
        <v>806</v>
      </c>
    </row>
    <row customHeight="1" ht="11.25">
      <c r="A50" s="5226" t="s">
        <v>2245</v>
      </c>
      <c r="B50" s="5226" t="s">
        <v>16</v>
      </c>
      <c r="C50" s="5226" t="s">
        <v>2430</v>
      </c>
      <c r="D50" s="5226" t="s">
        <v>2431</v>
      </c>
      <c r="E50" s="5226" t="s">
        <v>2432</v>
      </c>
      <c r="F50" s="5226" t="s">
        <v>2433</v>
      </c>
      <c r="G50" s="5226" t="s">
        <v>22</v>
      </c>
      <c r="H50" s="5226" t="s">
        <v>22</v>
      </c>
      <c r="I50" s="5226" t="s">
        <v>806</v>
      </c>
    </row>
    <row customHeight="1" ht="11.25">
      <c r="A51" s="5226" t="s">
        <v>2245</v>
      </c>
      <c r="B51" s="5226" t="s">
        <v>16</v>
      </c>
      <c r="C51" s="5226" t="s">
        <v>2434</v>
      </c>
      <c r="D51" s="5226" t="s">
        <v>2435</v>
      </c>
      <c r="E51" s="5226" t="s">
        <v>2436</v>
      </c>
      <c r="F51" s="5226" t="s">
        <v>2437</v>
      </c>
      <c r="G51" s="5226" t="s">
        <v>22</v>
      </c>
      <c r="H51" s="5226" t="s">
        <v>22</v>
      </c>
      <c r="I51" s="5226" t="s">
        <v>806</v>
      </c>
    </row>
    <row customHeight="1" ht="11.25">
      <c r="A52" s="5226" t="s">
        <v>2245</v>
      </c>
      <c r="B52" s="5226" t="s">
        <v>16</v>
      </c>
      <c r="C52" s="5226" t="s">
        <v>2438</v>
      </c>
      <c r="D52" s="5226" t="s">
        <v>2439</v>
      </c>
      <c r="E52" s="5226" t="s">
        <v>2440</v>
      </c>
      <c r="F52" s="5226" t="s">
        <v>2300</v>
      </c>
      <c r="G52" s="5226" t="s">
        <v>22</v>
      </c>
      <c r="H52" s="5226" t="s">
        <v>22</v>
      </c>
      <c r="I52" s="5226" t="s">
        <v>806</v>
      </c>
    </row>
    <row customHeight="1" ht="11.25">
      <c r="A53" s="5226" t="s">
        <v>2245</v>
      </c>
      <c r="B53" s="5226" t="s">
        <v>16</v>
      </c>
      <c r="C53" s="5226" t="s">
        <v>2441</v>
      </c>
      <c r="D53" s="5226" t="s">
        <v>2442</v>
      </c>
      <c r="E53" s="5226" t="s">
        <v>2443</v>
      </c>
      <c r="F53" s="5226" t="s">
        <v>2300</v>
      </c>
      <c r="G53" s="5226" t="s">
        <v>22</v>
      </c>
      <c r="H53" s="5226" t="s">
        <v>22</v>
      </c>
      <c r="I53" s="5226" t="s">
        <v>806</v>
      </c>
    </row>
    <row customHeight="1" ht="11.25">
      <c r="A54" s="5226" t="s">
        <v>2245</v>
      </c>
      <c r="B54" s="5226" t="s">
        <v>16</v>
      </c>
      <c r="C54" s="5226" t="s">
        <v>2444</v>
      </c>
      <c r="D54" s="5226" t="s">
        <v>2445</v>
      </c>
      <c r="E54" s="5226" t="s">
        <v>2446</v>
      </c>
      <c r="F54" s="5226" t="s">
        <v>2283</v>
      </c>
      <c r="G54" s="5226" t="s">
        <v>22</v>
      </c>
      <c r="H54" s="5226" t="s">
        <v>22</v>
      </c>
      <c r="I54" s="5226" t="s">
        <v>806</v>
      </c>
    </row>
    <row customHeight="1" ht="11.25">
      <c r="A55" s="5226" t="s">
        <v>2245</v>
      </c>
      <c r="B55" s="5226" t="s">
        <v>16</v>
      </c>
      <c r="C55" s="5226" t="s">
        <v>2447</v>
      </c>
      <c r="D55" s="5226" t="s">
        <v>2448</v>
      </c>
      <c r="E55" s="5226" t="s">
        <v>2449</v>
      </c>
      <c r="F55" s="5226" t="s">
        <v>2450</v>
      </c>
      <c r="G55" s="5226" t="s">
        <v>22</v>
      </c>
      <c r="H55" s="5226" t="s">
        <v>22</v>
      </c>
      <c r="I55" s="5226" t="s">
        <v>806</v>
      </c>
    </row>
    <row customHeight="1" ht="11.25">
      <c r="A56" s="5226" t="s">
        <v>2245</v>
      </c>
      <c r="B56" s="5226" t="s">
        <v>16</v>
      </c>
      <c r="C56" s="5226" t="s">
        <v>2451</v>
      </c>
      <c r="D56" s="5226" t="s">
        <v>2452</v>
      </c>
      <c r="E56" s="5226" t="s">
        <v>2453</v>
      </c>
      <c r="F56" s="5226" t="s">
        <v>2454</v>
      </c>
      <c r="G56" s="5226" t="s">
        <v>22</v>
      </c>
      <c r="H56" s="5226" t="s">
        <v>22</v>
      </c>
      <c r="I56" s="5226" t="s">
        <v>806</v>
      </c>
    </row>
    <row customHeight="1" ht="11.25">
      <c r="A57" s="5226" t="s">
        <v>2245</v>
      </c>
      <c r="B57" s="5226" t="s">
        <v>16</v>
      </c>
      <c r="C57" s="5226" t="s">
        <v>2455</v>
      </c>
      <c r="D57" s="5226" t="s">
        <v>2456</v>
      </c>
      <c r="E57" s="5226" t="s">
        <v>2457</v>
      </c>
      <c r="F57" s="5226" t="s">
        <v>2458</v>
      </c>
      <c r="G57" s="5226" t="s">
        <v>22</v>
      </c>
      <c r="H57" s="5226" t="s">
        <v>22</v>
      </c>
      <c r="I57" s="5226" t="s">
        <v>806</v>
      </c>
    </row>
    <row customHeight="1" ht="11.25">
      <c r="A58" s="5226" t="s">
        <v>2245</v>
      </c>
      <c r="B58" s="5226" t="s">
        <v>16</v>
      </c>
      <c r="C58" s="5226" t="s">
        <v>2459</v>
      </c>
      <c r="D58" s="5226" t="s">
        <v>2460</v>
      </c>
      <c r="E58" s="5226" t="s">
        <v>2461</v>
      </c>
      <c r="F58" s="5226" t="s">
        <v>2462</v>
      </c>
      <c r="G58" s="5226" t="s">
        <v>22</v>
      </c>
      <c r="H58" s="5226" t="s">
        <v>22</v>
      </c>
      <c r="I58" s="5226" t="s">
        <v>806</v>
      </c>
    </row>
    <row customHeight="1" ht="11.25">
      <c r="A59" s="5226" t="s">
        <v>2245</v>
      </c>
      <c r="B59" s="5226" t="s">
        <v>16</v>
      </c>
      <c r="C59" s="5226" t="s">
        <v>2463</v>
      </c>
      <c r="D59" s="5226" t="s">
        <v>2464</v>
      </c>
      <c r="E59" s="5226" t="s">
        <v>2465</v>
      </c>
      <c r="F59" s="5226" t="s">
        <v>2466</v>
      </c>
      <c r="G59" s="5226" t="s">
        <v>22</v>
      </c>
      <c r="H59" s="5226" t="s">
        <v>22</v>
      </c>
      <c r="I59" s="5226" t="s">
        <v>806</v>
      </c>
    </row>
    <row customHeight="1" ht="11.25">
      <c r="A60" s="5226" t="s">
        <v>2245</v>
      </c>
      <c r="B60" s="5226" t="s">
        <v>16</v>
      </c>
      <c r="C60" s="5226" t="s">
        <v>2467</v>
      </c>
      <c r="D60" s="5226" t="s">
        <v>2468</v>
      </c>
      <c r="E60" s="5226" t="s">
        <v>2469</v>
      </c>
      <c r="F60" s="5226" t="s">
        <v>2470</v>
      </c>
      <c r="G60" s="5226" t="s">
        <v>22</v>
      </c>
      <c r="H60" s="5226" t="s">
        <v>22</v>
      </c>
      <c r="I60" s="5226" t="s">
        <v>806</v>
      </c>
    </row>
    <row customHeight="1" ht="11.25">
      <c r="A61" s="5226" t="s">
        <v>2245</v>
      </c>
      <c r="B61" s="5226" t="s">
        <v>16</v>
      </c>
      <c r="C61" s="5226" t="s">
        <v>2471</v>
      </c>
      <c r="D61" s="5226" t="s">
        <v>2472</v>
      </c>
      <c r="E61" s="5226" t="s">
        <v>2473</v>
      </c>
      <c r="F61" s="5226" t="s">
        <v>2474</v>
      </c>
      <c r="G61" s="5226" t="s">
        <v>22</v>
      </c>
      <c r="H61" s="5226" t="s">
        <v>22</v>
      </c>
      <c r="I61" s="5226" t="s">
        <v>806</v>
      </c>
    </row>
    <row customHeight="1" ht="11.25">
      <c r="A62" s="5226" t="s">
        <v>2245</v>
      </c>
      <c r="B62" s="5226" t="s">
        <v>16</v>
      </c>
      <c r="C62" s="5226" t="s">
        <v>2475</v>
      </c>
      <c r="D62" s="5226" t="s">
        <v>2476</v>
      </c>
      <c r="E62" s="5226" t="s">
        <v>2477</v>
      </c>
      <c r="F62" s="5226" t="s">
        <v>2450</v>
      </c>
      <c r="G62" s="5226" t="s">
        <v>22</v>
      </c>
      <c r="H62" s="5226" t="s">
        <v>22</v>
      </c>
      <c r="I62" s="5226" t="s">
        <v>806</v>
      </c>
    </row>
    <row customHeight="1" ht="11.25">
      <c r="A63" s="5226" t="s">
        <v>2245</v>
      </c>
      <c r="B63" s="5226" t="s">
        <v>16</v>
      </c>
      <c r="C63" s="5226" t="s">
        <v>2478</v>
      </c>
      <c r="D63" s="5226" t="s">
        <v>2479</v>
      </c>
      <c r="E63" s="5226" t="s">
        <v>2480</v>
      </c>
      <c r="F63" s="5226" t="s">
        <v>2249</v>
      </c>
      <c r="G63" s="5226" t="s">
        <v>22</v>
      </c>
      <c r="H63" s="5226" t="s">
        <v>22</v>
      </c>
      <c r="I63" s="5226" t="s">
        <v>806</v>
      </c>
    </row>
    <row customHeight="1" ht="11.25">
      <c r="A64" s="5226" t="s">
        <v>2245</v>
      </c>
      <c r="B64" s="5226" t="s">
        <v>16</v>
      </c>
      <c r="C64" s="5226" t="s">
        <v>2481</v>
      </c>
      <c r="D64" s="5226" t="s">
        <v>2482</v>
      </c>
      <c r="E64" s="5226" t="s">
        <v>2483</v>
      </c>
      <c r="F64" s="5226" t="s">
        <v>2484</v>
      </c>
      <c r="G64" s="5226" t="s">
        <v>22</v>
      </c>
      <c r="H64" s="5226" t="s">
        <v>22</v>
      </c>
      <c r="I64" s="5226" t="s">
        <v>806</v>
      </c>
    </row>
    <row customHeight="1" ht="11.25">
      <c r="A65" s="5226" t="s">
        <v>2245</v>
      </c>
      <c r="B65" s="5226" t="s">
        <v>16</v>
      </c>
      <c r="C65" s="5226" t="s">
        <v>2485</v>
      </c>
      <c r="D65" s="5226" t="s">
        <v>2486</v>
      </c>
      <c r="E65" s="5226" t="s">
        <v>2487</v>
      </c>
      <c r="F65" s="5226" t="s">
        <v>2488</v>
      </c>
      <c r="G65" s="5226" t="s">
        <v>22</v>
      </c>
      <c r="H65" s="5226" t="s">
        <v>22</v>
      </c>
      <c r="I65" s="5226" t="s">
        <v>806</v>
      </c>
    </row>
    <row customHeight="1" ht="11.25">
      <c r="A66" s="5226" t="s">
        <v>2245</v>
      </c>
      <c r="B66" s="5226" t="s">
        <v>16</v>
      </c>
      <c r="C66" s="5226" t="s">
        <v>2489</v>
      </c>
      <c r="D66" s="5226" t="s">
        <v>2490</v>
      </c>
      <c r="E66" s="5226" t="s">
        <v>2491</v>
      </c>
      <c r="F66" s="5226" t="s">
        <v>2331</v>
      </c>
      <c r="G66" s="5226" t="s">
        <v>22</v>
      </c>
      <c r="H66" s="5226" t="s">
        <v>22</v>
      </c>
      <c r="I66" s="5226" t="s">
        <v>806</v>
      </c>
    </row>
    <row customHeight="1" ht="11.25">
      <c r="A67" s="5226" t="s">
        <v>2245</v>
      </c>
      <c r="B67" s="5226" t="s">
        <v>16</v>
      </c>
      <c r="C67" s="5226" t="s">
        <v>2492</v>
      </c>
      <c r="D67" s="5226" t="s">
        <v>2493</v>
      </c>
      <c r="E67" s="5226" t="s">
        <v>2494</v>
      </c>
      <c r="F67" s="5226" t="s">
        <v>2495</v>
      </c>
      <c r="G67" s="5226" t="s">
        <v>22</v>
      </c>
      <c r="H67" s="5226" t="s">
        <v>22</v>
      </c>
      <c r="I67" s="5226" t="s">
        <v>806</v>
      </c>
    </row>
    <row customHeight="1" ht="11.25">
      <c r="A68" s="5226" t="s">
        <v>2245</v>
      </c>
      <c r="B68" s="5226" t="s">
        <v>16</v>
      </c>
      <c r="C68" s="5226" t="s">
        <v>2496</v>
      </c>
      <c r="D68" s="5226" t="s">
        <v>2497</v>
      </c>
      <c r="E68" s="5226" t="s">
        <v>2498</v>
      </c>
      <c r="F68" s="5226" t="s">
        <v>2499</v>
      </c>
      <c r="G68" s="5226" t="s">
        <v>22</v>
      </c>
      <c r="H68" s="5226" t="s">
        <v>22</v>
      </c>
      <c r="I68" s="5226" t="s">
        <v>806</v>
      </c>
    </row>
    <row customHeight="1" ht="11.25">
      <c r="A69" s="5226" t="s">
        <v>2245</v>
      </c>
      <c r="B69" s="5226" t="s">
        <v>16</v>
      </c>
      <c r="C69" s="5226" t="s">
        <v>2500</v>
      </c>
      <c r="D69" s="5226" t="s">
        <v>2501</v>
      </c>
      <c r="E69" s="5226" t="s">
        <v>2502</v>
      </c>
      <c r="F69" s="5226" t="s">
        <v>2503</v>
      </c>
      <c r="G69" s="5226" t="s">
        <v>22</v>
      </c>
      <c r="H69" s="5226" t="s">
        <v>22</v>
      </c>
      <c r="I69" s="5226" t="s">
        <v>806</v>
      </c>
    </row>
    <row customHeight="1" ht="11.25">
      <c r="A70" s="5226" t="s">
        <v>2245</v>
      </c>
      <c r="B70" s="5226" t="s">
        <v>16</v>
      </c>
      <c r="C70" s="5226" t="s">
        <v>2504</v>
      </c>
      <c r="D70" s="5226" t="s">
        <v>2505</v>
      </c>
      <c r="E70" s="5226" t="s">
        <v>2506</v>
      </c>
      <c r="F70" s="5226" t="s">
        <v>2507</v>
      </c>
      <c r="G70" s="5226" t="s">
        <v>22</v>
      </c>
      <c r="H70" s="5226" t="s">
        <v>22</v>
      </c>
      <c r="I70" s="5226" t="s">
        <v>806</v>
      </c>
    </row>
    <row customHeight="1" ht="11.25">
      <c r="A71" s="5226" t="s">
        <v>2245</v>
      </c>
      <c r="B71" s="5226" t="s">
        <v>16</v>
      </c>
      <c r="C71" s="5226" t="s">
        <v>2508</v>
      </c>
      <c r="D71" s="5226" t="s">
        <v>2509</v>
      </c>
      <c r="E71" s="5226" t="s">
        <v>2510</v>
      </c>
      <c r="F71" s="5226" t="s">
        <v>2511</v>
      </c>
      <c r="G71" s="5226" t="s">
        <v>22</v>
      </c>
      <c r="H71" s="5226" t="s">
        <v>22</v>
      </c>
      <c r="I71" s="5226" t="s">
        <v>806</v>
      </c>
    </row>
    <row customHeight="1" ht="11.25">
      <c r="A72" s="5226" t="s">
        <v>2245</v>
      </c>
      <c r="B72" s="5226" t="s">
        <v>16</v>
      </c>
      <c r="C72" s="5226" t="s">
        <v>2512</v>
      </c>
      <c r="D72" s="5226" t="s">
        <v>2513</v>
      </c>
      <c r="E72" s="5226" t="s">
        <v>2514</v>
      </c>
      <c r="F72" s="5226" t="s">
        <v>2515</v>
      </c>
      <c r="G72" s="5226" t="s">
        <v>22</v>
      </c>
      <c r="H72" s="5226" t="s">
        <v>22</v>
      </c>
      <c r="I72" s="5226" t="s">
        <v>806</v>
      </c>
    </row>
    <row customHeight="1" ht="11.25">
      <c r="A73" s="5226" t="s">
        <v>2245</v>
      </c>
      <c r="B73" s="5226" t="s">
        <v>16</v>
      </c>
      <c r="C73" s="5226" t="s">
        <v>2516</v>
      </c>
      <c r="D73" s="5226" t="s">
        <v>2517</v>
      </c>
      <c r="E73" s="5226" t="s">
        <v>2518</v>
      </c>
      <c r="F73" s="5226" t="s">
        <v>2331</v>
      </c>
      <c r="G73" s="5226" t="s">
        <v>22</v>
      </c>
      <c r="H73" s="5226" t="s">
        <v>22</v>
      </c>
      <c r="I73" s="5226" t="s">
        <v>806</v>
      </c>
    </row>
    <row customHeight="1" ht="11.25">
      <c r="A74" s="5226" t="s">
        <v>2245</v>
      </c>
      <c r="B74" s="5226" t="s">
        <v>16</v>
      </c>
      <c r="C74" s="5226" t="s">
        <v>2519</v>
      </c>
      <c r="D74" s="5226" t="s">
        <v>2520</v>
      </c>
      <c r="E74" s="5226" t="s">
        <v>2521</v>
      </c>
      <c r="F74" s="5226" t="s">
        <v>2522</v>
      </c>
      <c r="G74" s="5226" t="s">
        <v>22</v>
      </c>
      <c r="H74" s="5226" t="s">
        <v>22</v>
      </c>
      <c r="I74" s="5226" t="s">
        <v>806</v>
      </c>
    </row>
    <row customHeight="1" ht="11.25">
      <c r="A75" s="5226" t="s">
        <v>2245</v>
      </c>
      <c r="B75" s="5226" t="s">
        <v>16</v>
      </c>
      <c r="C75" s="5226" t="s">
        <v>2523</v>
      </c>
      <c r="D75" s="5226" t="s">
        <v>2524</v>
      </c>
      <c r="E75" s="5226" t="s">
        <v>2525</v>
      </c>
      <c r="F75" s="5226" t="s">
        <v>2437</v>
      </c>
      <c r="G75" s="5226" t="s">
        <v>22</v>
      </c>
      <c r="H75" s="5226" t="s">
        <v>22</v>
      </c>
      <c r="I75" s="5226" t="s">
        <v>806</v>
      </c>
    </row>
    <row customHeight="1" ht="11.25">
      <c r="A76" s="5226" t="s">
        <v>2245</v>
      </c>
      <c r="B76" s="5226" t="s">
        <v>16</v>
      </c>
      <c r="C76" s="5226" t="s">
        <v>2526</v>
      </c>
      <c r="D76" s="5226" t="s">
        <v>2527</v>
      </c>
      <c r="E76" s="5226" t="s">
        <v>2528</v>
      </c>
      <c r="F76" s="5226" t="s">
        <v>2300</v>
      </c>
      <c r="G76" s="5226" t="s">
        <v>22</v>
      </c>
      <c r="H76" s="5226" t="s">
        <v>22</v>
      </c>
      <c r="I76" s="5226" t="s">
        <v>806</v>
      </c>
    </row>
    <row customHeight="1" ht="11.25">
      <c r="A77" s="5226" t="s">
        <v>2245</v>
      </c>
      <c r="B77" s="5226" t="s">
        <v>16</v>
      </c>
      <c r="C77" s="5226" t="s">
        <v>2529</v>
      </c>
      <c r="D77" s="5226" t="s">
        <v>2530</v>
      </c>
      <c r="E77" s="5226" t="s">
        <v>2531</v>
      </c>
      <c r="F77" s="5226" t="s">
        <v>2345</v>
      </c>
      <c r="G77" s="5226" t="s">
        <v>22</v>
      </c>
      <c r="H77" s="5226" t="s">
        <v>22</v>
      </c>
      <c r="I77" s="5226" t="s">
        <v>806</v>
      </c>
    </row>
    <row customHeight="1" ht="11.25">
      <c r="A78" s="5226" t="s">
        <v>2245</v>
      </c>
      <c r="B78" s="5226" t="s">
        <v>16</v>
      </c>
      <c r="C78" s="5226" t="s">
        <v>2532</v>
      </c>
      <c r="D78" s="5226" t="s">
        <v>2533</v>
      </c>
      <c r="E78" s="5226" t="s">
        <v>2534</v>
      </c>
      <c r="F78" s="5226" t="s">
        <v>2535</v>
      </c>
      <c r="G78" s="5226" t="s">
        <v>2536</v>
      </c>
      <c r="H78" s="5226" t="s">
        <v>22</v>
      </c>
      <c r="I78" s="5226" t="s">
        <v>806</v>
      </c>
    </row>
    <row customHeight="1" ht="11.25">
      <c r="A79" s="5226" t="s">
        <v>2245</v>
      </c>
      <c r="B79" s="5226" t="s">
        <v>16</v>
      </c>
      <c r="C79" s="5226" t="s">
        <v>2537</v>
      </c>
      <c r="D79" s="5226" t="s">
        <v>2538</v>
      </c>
      <c r="E79" s="5226" t="s">
        <v>2539</v>
      </c>
      <c r="F79" s="5226" t="s">
        <v>2283</v>
      </c>
      <c r="G79" s="5226" t="s">
        <v>22</v>
      </c>
      <c r="H79" s="5226" t="s">
        <v>22</v>
      </c>
      <c r="I79" s="5226" t="s">
        <v>806</v>
      </c>
    </row>
    <row customHeight="1" ht="11.25">
      <c r="A80" s="5226" t="s">
        <v>2245</v>
      </c>
      <c r="B80" s="5226" t="s">
        <v>16</v>
      </c>
      <c r="C80" s="5226" t="s">
        <v>2540</v>
      </c>
      <c r="D80" s="5226" t="s">
        <v>2541</v>
      </c>
      <c r="E80" s="5226" t="s">
        <v>2542</v>
      </c>
      <c r="F80" s="5226" t="s">
        <v>2249</v>
      </c>
      <c r="G80" s="5226" t="s">
        <v>22</v>
      </c>
      <c r="H80" s="5226" t="s">
        <v>22</v>
      </c>
      <c r="I80" s="5226" t="s">
        <v>806</v>
      </c>
    </row>
    <row customHeight="1" ht="11.25">
      <c r="A81" s="5226" t="s">
        <v>2245</v>
      </c>
      <c r="B81" s="5226" t="s">
        <v>16</v>
      </c>
      <c r="C81" s="5226" t="s">
        <v>2543</v>
      </c>
      <c r="D81" s="5226" t="s">
        <v>2544</v>
      </c>
      <c r="E81" s="5226" t="s">
        <v>2545</v>
      </c>
      <c r="F81" s="5226" t="s">
        <v>2546</v>
      </c>
      <c r="G81" s="5226" t="s">
        <v>22</v>
      </c>
      <c r="H81" s="5226" t="s">
        <v>22</v>
      </c>
      <c r="I81" s="5226" t="s">
        <v>806</v>
      </c>
    </row>
    <row customHeight="1" ht="11.25">
      <c r="A82" s="5226" t="s">
        <v>2245</v>
      </c>
      <c r="B82" s="5226" t="s">
        <v>16</v>
      </c>
      <c r="C82" s="5226" t="s">
        <v>2547</v>
      </c>
      <c r="D82" s="5226" t="s">
        <v>2548</v>
      </c>
      <c r="E82" s="5226" t="s">
        <v>2549</v>
      </c>
      <c r="F82" s="5226" t="s">
        <v>2550</v>
      </c>
      <c r="G82" s="5226" t="s">
        <v>22</v>
      </c>
      <c r="H82" s="5226" t="s">
        <v>22</v>
      </c>
      <c r="I82" s="5226" t="s">
        <v>806</v>
      </c>
    </row>
    <row customHeight="1" ht="11.25">
      <c r="A83" s="5226" t="s">
        <v>2245</v>
      </c>
      <c r="B83" s="5226" t="s">
        <v>16</v>
      </c>
      <c r="C83" s="5226" t="s">
        <v>2551</v>
      </c>
      <c r="D83" s="5226" t="s">
        <v>2552</v>
      </c>
      <c r="E83" s="5226" t="s">
        <v>2553</v>
      </c>
      <c r="F83" s="5226" t="s">
        <v>2546</v>
      </c>
      <c r="G83" s="5226" t="s">
        <v>2554</v>
      </c>
      <c r="H83" s="5226" t="s">
        <v>22</v>
      </c>
      <c r="I83" s="5226" t="s">
        <v>806</v>
      </c>
    </row>
    <row customHeight="1" ht="11.25">
      <c r="A84" s="5226" t="s">
        <v>2245</v>
      </c>
      <c r="B84" s="5226" t="s">
        <v>16</v>
      </c>
      <c r="C84" s="5226" t="s">
        <v>2555</v>
      </c>
      <c r="D84" s="5226" t="s">
        <v>2556</v>
      </c>
      <c r="E84" s="5226" t="s">
        <v>2557</v>
      </c>
      <c r="F84" s="5226" t="s">
        <v>2507</v>
      </c>
      <c r="G84" s="5226" t="s">
        <v>2558</v>
      </c>
      <c r="H84" s="5226" t="s">
        <v>22</v>
      </c>
      <c r="I84" s="5226" t="s">
        <v>806</v>
      </c>
    </row>
    <row customHeight="1" ht="11.25">
      <c r="A85" s="5226" t="s">
        <v>2245</v>
      </c>
      <c r="B85" s="5226" t="s">
        <v>16</v>
      </c>
      <c r="C85" s="5226" t="s">
        <v>2559</v>
      </c>
      <c r="D85" s="5226" t="s">
        <v>2560</v>
      </c>
      <c r="E85" s="5226" t="s">
        <v>2561</v>
      </c>
      <c r="F85" s="5226" t="s">
        <v>2522</v>
      </c>
      <c r="G85" s="5226" t="s">
        <v>2562</v>
      </c>
      <c r="H85" s="5226" t="s">
        <v>22</v>
      </c>
      <c r="I85" s="5226" t="s">
        <v>806</v>
      </c>
    </row>
    <row customHeight="1" ht="11.25">
      <c r="A86" s="5226" t="s">
        <v>2245</v>
      </c>
      <c r="B86" s="5226" t="s">
        <v>16</v>
      </c>
      <c r="C86" s="5226" t="s">
        <v>2563</v>
      </c>
      <c r="D86" s="5226" t="s">
        <v>2564</v>
      </c>
      <c r="E86" s="5226" t="s">
        <v>2565</v>
      </c>
      <c r="F86" s="5226" t="s">
        <v>51</v>
      </c>
      <c r="G86" s="5226" t="s">
        <v>2566</v>
      </c>
      <c r="H86" s="5226" t="s">
        <v>22</v>
      </c>
      <c r="I86" s="5226" t="s">
        <v>806</v>
      </c>
    </row>
    <row customHeight="1" ht="11.25">
      <c r="A87" s="5226" t="s">
        <v>2245</v>
      </c>
      <c r="B87" s="5226" t="s">
        <v>16</v>
      </c>
      <c r="C87" s="5226" t="s">
        <v>2567</v>
      </c>
      <c r="D87" s="5226" t="s">
        <v>2568</v>
      </c>
      <c r="E87" s="5226" t="s">
        <v>2569</v>
      </c>
      <c r="F87" s="5226" t="s">
        <v>51</v>
      </c>
      <c r="G87" s="5226" t="s">
        <v>2570</v>
      </c>
      <c r="H87" s="5226" t="s">
        <v>22</v>
      </c>
      <c r="I87" s="5226" t="s">
        <v>806</v>
      </c>
    </row>
    <row customHeight="1" ht="11.25">
      <c r="A88" s="5226" t="s">
        <v>2245</v>
      </c>
      <c r="B88" s="5226" t="s">
        <v>16</v>
      </c>
      <c r="C88" s="5226" t="s">
        <v>2571</v>
      </c>
      <c r="D88" s="5226" t="s">
        <v>2572</v>
      </c>
      <c r="E88" s="5226" t="s">
        <v>2573</v>
      </c>
      <c r="F88" s="5226" t="s">
        <v>2522</v>
      </c>
      <c r="G88" s="5226" t="s">
        <v>2574</v>
      </c>
      <c r="H88" s="5226" t="s">
        <v>22</v>
      </c>
      <c r="I88" s="5226" t="s">
        <v>806</v>
      </c>
    </row>
    <row customHeight="1" ht="11.25">
      <c r="A89" s="5226" t="s">
        <v>2245</v>
      </c>
      <c r="B89" s="5226" t="s">
        <v>16</v>
      </c>
      <c r="C89" s="5226" t="s">
        <v>2575</v>
      </c>
      <c r="D89" s="5226" t="s">
        <v>2576</v>
      </c>
      <c r="E89" s="5226" t="s">
        <v>2577</v>
      </c>
      <c r="F89" s="5226" t="s">
        <v>2578</v>
      </c>
      <c r="G89" s="5226" t="s">
        <v>22</v>
      </c>
      <c r="H89" s="5226" t="s">
        <v>22</v>
      </c>
      <c r="I89" s="5226" t="s">
        <v>806</v>
      </c>
    </row>
    <row customHeight="1" ht="11.25">
      <c r="A90" s="5226" t="s">
        <v>2245</v>
      </c>
      <c r="B90" s="5226" t="s">
        <v>16</v>
      </c>
      <c r="C90" s="5226" t="s">
        <v>2579</v>
      </c>
      <c r="D90" s="5226" t="s">
        <v>2580</v>
      </c>
      <c r="E90" s="5226" t="s">
        <v>2581</v>
      </c>
      <c r="F90" s="5226" t="s">
        <v>2515</v>
      </c>
      <c r="G90" s="5226" t="s">
        <v>2284</v>
      </c>
      <c r="H90" s="5226" t="s">
        <v>22</v>
      </c>
      <c r="I90" s="5226" t="s">
        <v>806</v>
      </c>
    </row>
    <row customHeight="1" ht="11.25">
      <c r="A91" s="5226" t="s">
        <v>2245</v>
      </c>
      <c r="B91" s="5226" t="s">
        <v>16</v>
      </c>
      <c r="C91" s="5226" t="s">
        <v>2582</v>
      </c>
      <c r="D91" s="5226" t="s">
        <v>2583</v>
      </c>
      <c r="E91" s="5226" t="s">
        <v>2584</v>
      </c>
      <c r="F91" s="5226" t="s">
        <v>2292</v>
      </c>
      <c r="G91" s="5226" t="s">
        <v>22</v>
      </c>
      <c r="H91" s="5226" t="s">
        <v>22</v>
      </c>
      <c r="I91" s="5226" t="s">
        <v>806</v>
      </c>
    </row>
    <row customHeight="1" ht="11.25">
      <c r="A92" s="5226" t="s">
        <v>2245</v>
      </c>
      <c r="B92" s="5226" t="s">
        <v>16</v>
      </c>
      <c r="C92" s="5226" t="s">
        <v>2585</v>
      </c>
      <c r="D92" s="5226" t="s">
        <v>2586</v>
      </c>
      <c r="E92" s="5226" t="s">
        <v>2587</v>
      </c>
      <c r="F92" s="5226" t="s">
        <v>2450</v>
      </c>
      <c r="G92" s="5226" t="s">
        <v>22</v>
      </c>
      <c r="H92" s="5226" t="s">
        <v>22</v>
      </c>
      <c r="I92" s="5226" t="s">
        <v>806</v>
      </c>
    </row>
    <row customHeight="1" ht="11.25">
      <c r="A93" s="5226" t="s">
        <v>2245</v>
      </c>
      <c r="B93" s="5226" t="s">
        <v>16</v>
      </c>
      <c r="C93" s="5226" t="s">
        <v>2588</v>
      </c>
      <c r="D93" s="5226" t="s">
        <v>2589</v>
      </c>
      <c r="E93" s="5226" t="s">
        <v>2590</v>
      </c>
      <c r="F93" s="5226" t="s">
        <v>2550</v>
      </c>
      <c r="G93" s="5226" t="s">
        <v>2591</v>
      </c>
      <c r="H93" s="5226" t="s">
        <v>22</v>
      </c>
      <c r="I93" s="5226" t="s">
        <v>806</v>
      </c>
    </row>
    <row customHeight="1" ht="11.25">
      <c r="A94" s="5226" t="s">
        <v>2245</v>
      </c>
      <c r="B94" s="5226" t="s">
        <v>16</v>
      </c>
      <c r="C94" s="5226" t="s">
        <v>2592</v>
      </c>
      <c r="D94" s="5226" t="s">
        <v>2589</v>
      </c>
      <c r="E94" s="5226" t="s">
        <v>2593</v>
      </c>
      <c r="F94" s="5226" t="s">
        <v>2288</v>
      </c>
      <c r="G94" s="5226" t="s">
        <v>22</v>
      </c>
      <c r="H94" s="5226" t="s">
        <v>22</v>
      </c>
      <c r="I94" s="5226" t="s">
        <v>806</v>
      </c>
    </row>
    <row customHeight="1" ht="11.25">
      <c r="A95" s="5226" t="s">
        <v>2245</v>
      </c>
      <c r="B95" s="5226" t="s">
        <v>16</v>
      </c>
      <c r="C95" s="5226" t="s">
        <v>2594</v>
      </c>
      <c r="D95" s="5226" t="s">
        <v>2595</v>
      </c>
      <c r="E95" s="5226" t="s">
        <v>2596</v>
      </c>
      <c r="F95" s="5226" t="s">
        <v>2597</v>
      </c>
      <c r="G95" s="5226" t="s">
        <v>22</v>
      </c>
      <c r="H95" s="5226" t="s">
        <v>22</v>
      </c>
      <c r="I95" s="5226" t="s">
        <v>806</v>
      </c>
    </row>
    <row customHeight="1" ht="11.25">
      <c r="A96" s="5226" t="s">
        <v>2245</v>
      </c>
      <c r="B96" s="5226" t="s">
        <v>16</v>
      </c>
      <c r="C96" s="5226" t="s">
        <v>2598</v>
      </c>
      <c r="D96" s="5226" t="s">
        <v>2599</v>
      </c>
      <c r="E96" s="5226" t="s">
        <v>2600</v>
      </c>
      <c r="F96" s="5226" t="s">
        <v>2300</v>
      </c>
      <c r="G96" s="5226" t="s">
        <v>22</v>
      </c>
      <c r="H96" s="5226" t="s">
        <v>22</v>
      </c>
      <c r="I96" s="5226" t="s">
        <v>806</v>
      </c>
    </row>
    <row customHeight="1" ht="11.25">
      <c r="A97" s="5226" t="s">
        <v>2245</v>
      </c>
      <c r="B97" s="5226" t="s">
        <v>16</v>
      </c>
      <c r="C97" s="5226" t="s">
        <v>2601</v>
      </c>
      <c r="D97" s="5226" t="s">
        <v>2602</v>
      </c>
      <c r="E97" s="5226" t="s">
        <v>2603</v>
      </c>
      <c r="F97" s="5226" t="s">
        <v>2604</v>
      </c>
      <c r="G97" s="5226" t="s">
        <v>22</v>
      </c>
      <c r="H97" s="5226" t="s">
        <v>22</v>
      </c>
      <c r="I97" s="5226" t="s">
        <v>806</v>
      </c>
    </row>
    <row customHeight="1" ht="11.25">
      <c r="A98" s="5226" t="s">
        <v>2245</v>
      </c>
      <c r="B98" s="5226" t="s">
        <v>16</v>
      </c>
      <c r="C98" s="5226" t="s">
        <v>2605</v>
      </c>
      <c r="D98" s="5226" t="s">
        <v>2606</v>
      </c>
      <c r="E98" s="5226" t="s">
        <v>2607</v>
      </c>
      <c r="F98" s="5226" t="s">
        <v>2608</v>
      </c>
      <c r="G98" s="5226" t="s">
        <v>2609</v>
      </c>
      <c r="H98" s="5226" t="s">
        <v>22</v>
      </c>
      <c r="I98" s="5226" t="s">
        <v>806</v>
      </c>
    </row>
    <row customHeight="1" ht="11.25">
      <c r="A99" s="5226" t="s">
        <v>2245</v>
      </c>
      <c r="B99" s="5226" t="s">
        <v>16</v>
      </c>
      <c r="C99" s="5226" t="s">
        <v>2610</v>
      </c>
      <c r="D99" s="5226" t="s">
        <v>2611</v>
      </c>
      <c r="E99" s="5226" t="s">
        <v>2612</v>
      </c>
      <c r="F99" s="5226" t="s">
        <v>2522</v>
      </c>
      <c r="G99" s="5226" t="s">
        <v>22</v>
      </c>
      <c r="H99" s="5226" t="s">
        <v>22</v>
      </c>
      <c r="I99" s="5226" t="s">
        <v>806</v>
      </c>
    </row>
    <row customHeight="1" ht="11.25">
      <c r="A100" s="5226" t="s">
        <v>2245</v>
      </c>
      <c r="B100" s="5226" t="s">
        <v>16</v>
      </c>
      <c r="C100" s="5226" t="s">
        <v>2613</v>
      </c>
      <c r="D100" s="5226" t="s">
        <v>2614</v>
      </c>
      <c r="E100" s="5226" t="s">
        <v>2615</v>
      </c>
      <c r="F100" s="5226" t="s">
        <v>2309</v>
      </c>
      <c r="G100" s="5226" t="s">
        <v>2616</v>
      </c>
      <c r="H100" s="5226" t="s">
        <v>22</v>
      </c>
      <c r="I100" s="5226" t="s">
        <v>806</v>
      </c>
    </row>
    <row customHeight="1" ht="11.25">
      <c r="A101" s="5226" t="s">
        <v>2245</v>
      </c>
      <c r="B101" s="5226" t="s">
        <v>16</v>
      </c>
      <c r="C101" s="5226" t="s">
        <v>2617</v>
      </c>
      <c r="D101" s="5226" t="s">
        <v>2618</v>
      </c>
      <c r="E101" s="5226" t="s">
        <v>2619</v>
      </c>
      <c r="F101" s="5226" t="s">
        <v>2253</v>
      </c>
      <c r="G101" s="5226" t="s">
        <v>2620</v>
      </c>
      <c r="H101" s="5226" t="s">
        <v>22</v>
      </c>
      <c r="I101" s="5226" t="s">
        <v>806</v>
      </c>
    </row>
    <row customHeight="1" ht="11.25">
      <c r="A102" s="5226" t="s">
        <v>2245</v>
      </c>
      <c r="B102" s="5226" t="s">
        <v>16</v>
      </c>
      <c r="C102" s="5226" t="s">
        <v>2621</v>
      </c>
      <c r="D102" s="5226" t="s">
        <v>2622</v>
      </c>
      <c r="E102" s="5226" t="s">
        <v>2623</v>
      </c>
      <c r="F102" s="5226" t="s">
        <v>2550</v>
      </c>
      <c r="G102" s="5226" t="s">
        <v>22</v>
      </c>
      <c r="H102" s="5226" t="s">
        <v>22</v>
      </c>
      <c r="I102" s="5226" t="s">
        <v>806</v>
      </c>
    </row>
    <row customHeight="1" ht="11.25">
      <c r="A103" s="5226" t="s">
        <v>2245</v>
      </c>
      <c r="B103" s="5226" t="s">
        <v>16</v>
      </c>
      <c r="C103" s="5226" t="s">
        <v>2624</v>
      </c>
      <c r="D103" s="5226" t="s">
        <v>2625</v>
      </c>
      <c r="E103" s="5226" t="s">
        <v>2626</v>
      </c>
      <c r="F103" s="5226" t="s">
        <v>2515</v>
      </c>
      <c r="G103" s="5226" t="s">
        <v>22</v>
      </c>
      <c r="H103" s="5226" t="s">
        <v>22</v>
      </c>
      <c r="I103" s="5226" t="s">
        <v>806</v>
      </c>
    </row>
    <row customHeight="1" ht="11.25">
      <c r="A104" s="5226" t="s">
        <v>2245</v>
      </c>
      <c r="B104" s="5226" t="s">
        <v>16</v>
      </c>
      <c r="C104" s="5226" t="s">
        <v>2627</v>
      </c>
      <c r="D104" s="5226" t="s">
        <v>2628</v>
      </c>
      <c r="E104" s="5226" t="s">
        <v>2629</v>
      </c>
      <c r="F104" s="5226" t="s">
        <v>2630</v>
      </c>
      <c r="G104" s="5226" t="s">
        <v>22</v>
      </c>
      <c r="H104" s="5226" t="s">
        <v>22</v>
      </c>
      <c r="I104" s="5226" t="s">
        <v>806</v>
      </c>
    </row>
    <row customHeight="1" ht="11.25">
      <c r="A105" s="5226" t="s">
        <v>2245</v>
      </c>
      <c r="B105" s="5226" t="s">
        <v>16</v>
      </c>
      <c r="C105" s="5226" t="s">
        <v>2631</v>
      </c>
      <c r="D105" s="5226" t="s">
        <v>2632</v>
      </c>
      <c r="E105" s="5226" t="s">
        <v>2629</v>
      </c>
      <c r="F105" s="5226" t="s">
        <v>2422</v>
      </c>
      <c r="G105" s="5226" t="s">
        <v>22</v>
      </c>
      <c r="H105" s="5226" t="s">
        <v>22</v>
      </c>
      <c r="I105" s="5226" t="s">
        <v>806</v>
      </c>
    </row>
    <row customHeight="1" ht="11.25">
      <c r="A106" s="5226" t="s">
        <v>2245</v>
      </c>
      <c r="B106" s="5226" t="s">
        <v>16</v>
      </c>
      <c r="C106" s="5226" t="s">
        <v>2633</v>
      </c>
      <c r="D106" s="5226" t="s">
        <v>2634</v>
      </c>
      <c r="E106" s="5226" t="s">
        <v>2629</v>
      </c>
      <c r="F106" s="5226" t="s">
        <v>2635</v>
      </c>
      <c r="G106" s="5226" t="s">
        <v>22</v>
      </c>
      <c r="H106" s="5226" t="s">
        <v>22</v>
      </c>
      <c r="I106" s="5226" t="s">
        <v>806</v>
      </c>
    </row>
    <row customHeight="1" ht="11.25">
      <c r="A107" s="5226" t="s">
        <v>2245</v>
      </c>
      <c r="B107" s="5226" t="s">
        <v>16</v>
      </c>
      <c r="C107" s="5226" t="s">
        <v>2636</v>
      </c>
      <c r="D107" s="5226" t="s">
        <v>2637</v>
      </c>
      <c r="E107" s="5226" t="s">
        <v>2629</v>
      </c>
      <c r="F107" s="5226" t="s">
        <v>2638</v>
      </c>
      <c r="G107" s="5226" t="s">
        <v>22</v>
      </c>
      <c r="H107" s="5226" t="s">
        <v>22</v>
      </c>
      <c r="I107" s="5226" t="s">
        <v>806</v>
      </c>
    </row>
    <row customHeight="1" ht="11.25">
      <c r="A108" s="5226" t="s">
        <v>2245</v>
      </c>
      <c r="B108" s="5226" t="s">
        <v>16</v>
      </c>
      <c r="C108" s="5226" t="s">
        <v>2639</v>
      </c>
      <c r="D108" s="5226" t="s">
        <v>2640</v>
      </c>
      <c r="E108" s="5226" t="s">
        <v>2629</v>
      </c>
      <c r="F108" s="5226" t="s">
        <v>2641</v>
      </c>
      <c r="G108" s="5226" t="s">
        <v>22</v>
      </c>
      <c r="H108" s="5226" t="s">
        <v>22</v>
      </c>
      <c r="I108" s="5226" t="s">
        <v>806</v>
      </c>
    </row>
    <row customHeight="1" ht="11.25">
      <c r="A109" s="5226" t="s">
        <v>2245</v>
      </c>
      <c r="B109" s="5226" t="s">
        <v>16</v>
      </c>
      <c r="C109" s="5226" t="s">
        <v>2642</v>
      </c>
      <c r="D109" s="5226" t="s">
        <v>2643</v>
      </c>
      <c r="E109" s="5226" t="s">
        <v>2629</v>
      </c>
      <c r="F109" s="5226" t="s">
        <v>2644</v>
      </c>
      <c r="G109" s="5226" t="s">
        <v>22</v>
      </c>
      <c r="H109" s="5226" t="s">
        <v>22</v>
      </c>
      <c r="I109" s="5226" t="s">
        <v>806</v>
      </c>
    </row>
    <row customHeight="1" ht="11.25">
      <c r="A110" s="5226" t="s">
        <v>2245</v>
      </c>
      <c r="B110" s="5226" t="s">
        <v>16</v>
      </c>
      <c r="C110" s="5226" t="s">
        <v>2645</v>
      </c>
      <c r="D110" s="5226" t="s">
        <v>2646</v>
      </c>
      <c r="E110" s="5226" t="s">
        <v>2629</v>
      </c>
      <c r="F110" s="5226" t="s">
        <v>2647</v>
      </c>
      <c r="G110" s="5226" t="s">
        <v>22</v>
      </c>
      <c r="H110" s="5226" t="s">
        <v>22</v>
      </c>
      <c r="I110" s="5226" t="s">
        <v>806</v>
      </c>
    </row>
    <row customHeight="1" ht="11.25">
      <c r="A111" s="5226" t="s">
        <v>2245</v>
      </c>
      <c r="B111" s="5226" t="s">
        <v>16</v>
      </c>
      <c r="C111" s="5226" t="s">
        <v>2648</v>
      </c>
      <c r="D111" s="5226" t="s">
        <v>2649</v>
      </c>
      <c r="E111" s="5226" t="s">
        <v>2629</v>
      </c>
      <c r="F111" s="5226" t="s">
        <v>2650</v>
      </c>
      <c r="G111" s="5226" t="s">
        <v>22</v>
      </c>
      <c r="H111" s="5226" t="s">
        <v>22</v>
      </c>
      <c r="I111" s="5226" t="s">
        <v>806</v>
      </c>
    </row>
    <row customHeight="1" ht="11.25">
      <c r="A112" s="5226" t="s">
        <v>2245</v>
      </c>
      <c r="B112" s="5226" t="s">
        <v>16</v>
      </c>
      <c r="C112" s="5226" t="s">
        <v>2651</v>
      </c>
      <c r="D112" s="5226" t="s">
        <v>2652</v>
      </c>
      <c r="E112" s="5226" t="s">
        <v>2653</v>
      </c>
      <c r="F112" s="5226" t="s">
        <v>2654</v>
      </c>
      <c r="G112" s="5226" t="s">
        <v>22</v>
      </c>
      <c r="H112" s="5226" t="s">
        <v>22</v>
      </c>
      <c r="I112" s="5226" t="s">
        <v>806</v>
      </c>
    </row>
    <row customHeight="1" ht="11.25">
      <c r="A113" s="5226" t="s">
        <v>2245</v>
      </c>
      <c r="B113" s="5226" t="s">
        <v>16</v>
      </c>
      <c r="C113" s="5226" t="s">
        <v>2655</v>
      </c>
      <c r="D113" s="5226" t="s">
        <v>2656</v>
      </c>
      <c r="E113" s="5226" t="s">
        <v>2657</v>
      </c>
      <c r="F113" s="5226" t="s">
        <v>2515</v>
      </c>
      <c r="G113" s="5226" t="s">
        <v>22</v>
      </c>
      <c r="H113" s="5226" t="s">
        <v>22</v>
      </c>
      <c r="I113" s="5226" t="s">
        <v>806</v>
      </c>
    </row>
    <row customHeight="1" ht="11.25">
      <c r="A114" s="5226" t="s">
        <v>2245</v>
      </c>
      <c r="B114" s="5226" t="s">
        <v>16</v>
      </c>
      <c r="C114" s="5226" t="s">
        <v>2658</v>
      </c>
      <c r="D114" s="5226" t="s">
        <v>2659</v>
      </c>
      <c r="E114" s="5226" t="s">
        <v>2660</v>
      </c>
      <c r="F114" s="5226" t="s">
        <v>2361</v>
      </c>
      <c r="G114" s="5226" t="s">
        <v>22</v>
      </c>
      <c r="H114" s="5226" t="s">
        <v>22</v>
      </c>
      <c r="I114" s="5226" t="s">
        <v>806</v>
      </c>
    </row>
    <row customHeight="1" ht="11.25">
      <c r="A115" s="5226" t="s">
        <v>2245</v>
      </c>
      <c r="B115" s="5226" t="s">
        <v>16</v>
      </c>
      <c r="C115" s="5226" t="s">
        <v>2661</v>
      </c>
      <c r="D115" s="5226" t="s">
        <v>2662</v>
      </c>
      <c r="E115" s="5226" t="s">
        <v>2663</v>
      </c>
      <c r="F115" s="5226" t="s">
        <v>2664</v>
      </c>
      <c r="G115" s="5226" t="s">
        <v>2665</v>
      </c>
      <c r="H115" s="5226" t="s">
        <v>22</v>
      </c>
      <c r="I115" s="5226" t="s">
        <v>806</v>
      </c>
    </row>
    <row customHeight="1" ht="11.25">
      <c r="A116" s="5226" t="s">
        <v>2245</v>
      </c>
      <c r="B116" s="5226" t="s">
        <v>16</v>
      </c>
      <c r="C116" s="5226" t="s">
        <v>2666</v>
      </c>
      <c r="D116" s="5226" t="s">
        <v>2667</v>
      </c>
      <c r="E116" s="5226" t="s">
        <v>2668</v>
      </c>
      <c r="F116" s="5226" t="s">
        <v>2669</v>
      </c>
      <c r="G116" s="5226" t="s">
        <v>2670</v>
      </c>
      <c r="H116" s="5226" t="s">
        <v>22</v>
      </c>
      <c r="I116" s="5226" t="s">
        <v>806</v>
      </c>
    </row>
    <row customHeight="1" ht="11.25">
      <c r="A117" s="5226" t="s">
        <v>2245</v>
      </c>
      <c r="B117" s="5226" t="s">
        <v>16</v>
      </c>
      <c r="C117" s="5226" t="s">
        <v>2671</v>
      </c>
      <c r="D117" s="5226" t="s">
        <v>2672</v>
      </c>
      <c r="E117" s="5226" t="s">
        <v>2673</v>
      </c>
      <c r="F117" s="5226" t="s">
        <v>2309</v>
      </c>
      <c r="G117" s="5226" t="s">
        <v>2674</v>
      </c>
      <c r="H117" s="5226" t="s">
        <v>22</v>
      </c>
      <c r="I117" s="5226" t="s">
        <v>806</v>
      </c>
    </row>
    <row customHeight="1" ht="11.25">
      <c r="A118" s="5226" t="s">
        <v>2245</v>
      </c>
      <c r="B118" s="5226" t="s">
        <v>16</v>
      </c>
      <c r="C118" s="5226" t="s">
        <v>2675</v>
      </c>
      <c r="D118" s="5226" t="s">
        <v>2676</v>
      </c>
      <c r="E118" s="5226" t="s">
        <v>2677</v>
      </c>
      <c r="F118" s="5226" t="s">
        <v>2678</v>
      </c>
      <c r="G118" s="5226" t="s">
        <v>2679</v>
      </c>
      <c r="H118" s="5226" t="s">
        <v>22</v>
      </c>
      <c r="I118" s="5226" t="s">
        <v>806</v>
      </c>
    </row>
    <row customHeight="1" ht="11.25">
      <c r="A119" s="5226" t="s">
        <v>2245</v>
      </c>
      <c r="B119" s="5226" t="s">
        <v>16</v>
      </c>
      <c r="C119" s="5226" t="s">
        <v>2680</v>
      </c>
      <c r="D119" s="5226" t="s">
        <v>2681</v>
      </c>
      <c r="E119" s="5226" t="s">
        <v>2682</v>
      </c>
      <c r="F119" s="5226" t="s">
        <v>2546</v>
      </c>
      <c r="G119" s="5226" t="s">
        <v>22</v>
      </c>
      <c r="H119" s="5226" t="s">
        <v>22</v>
      </c>
      <c r="I119" s="5226" t="s">
        <v>806</v>
      </c>
    </row>
    <row customHeight="1" ht="11.25">
      <c r="A120" s="5226" t="s">
        <v>2245</v>
      </c>
      <c r="B120" s="5226" t="s">
        <v>16</v>
      </c>
      <c r="C120" s="5226" t="s">
        <v>2683</v>
      </c>
      <c r="D120" s="5226" t="s">
        <v>2684</v>
      </c>
      <c r="E120" s="5226" t="s">
        <v>2685</v>
      </c>
      <c r="F120" s="5226" t="s">
        <v>2300</v>
      </c>
      <c r="G120" s="5226" t="s">
        <v>22</v>
      </c>
      <c r="H120" s="5226" t="s">
        <v>22</v>
      </c>
      <c r="I120" s="5226" t="s">
        <v>806</v>
      </c>
    </row>
    <row customHeight="1" ht="11.25">
      <c r="A121" s="5226" t="s">
        <v>2245</v>
      </c>
      <c r="B121" s="5226" t="s">
        <v>16</v>
      </c>
      <c r="C121" s="5226" t="s">
        <v>2686</v>
      </c>
      <c r="D121" s="5226" t="s">
        <v>2687</v>
      </c>
      <c r="E121" s="5226" t="s">
        <v>2688</v>
      </c>
      <c r="F121" s="5226" t="s">
        <v>2300</v>
      </c>
      <c r="G121" s="5226" t="s">
        <v>22</v>
      </c>
      <c r="H121" s="5226" t="s">
        <v>22</v>
      </c>
      <c r="I121" s="5226" t="s">
        <v>806</v>
      </c>
    </row>
    <row customHeight="1" ht="11.25">
      <c r="A122" s="5226" t="s">
        <v>2245</v>
      </c>
      <c r="B122" s="5226" t="s">
        <v>16</v>
      </c>
      <c r="C122" s="5226" t="s">
        <v>2689</v>
      </c>
      <c r="D122" s="5226" t="s">
        <v>2690</v>
      </c>
      <c r="E122" s="5226" t="s">
        <v>2691</v>
      </c>
      <c r="F122" s="5226" t="s">
        <v>2692</v>
      </c>
      <c r="G122" s="5226" t="s">
        <v>22</v>
      </c>
      <c r="H122" s="5226" t="s">
        <v>22</v>
      </c>
      <c r="I122" s="5226" t="s">
        <v>806</v>
      </c>
    </row>
    <row customHeight="1" ht="11.25">
      <c r="A123" s="5226" t="s">
        <v>2245</v>
      </c>
      <c r="B123" s="5226" t="s">
        <v>16</v>
      </c>
      <c r="C123" s="5226" t="s">
        <v>2693</v>
      </c>
      <c r="D123" s="5226" t="s">
        <v>2694</v>
      </c>
      <c r="E123" s="5226" t="s">
        <v>2695</v>
      </c>
      <c r="F123" s="5226" t="s">
        <v>2369</v>
      </c>
      <c r="G123" s="5226" t="s">
        <v>2696</v>
      </c>
      <c r="H123" s="5226" t="s">
        <v>22</v>
      </c>
      <c r="I123" s="5226" t="s">
        <v>806</v>
      </c>
    </row>
    <row customHeight="1" ht="11.25">
      <c r="A124" s="5226" t="s">
        <v>2245</v>
      </c>
      <c r="B124" s="5226" t="s">
        <v>16</v>
      </c>
      <c r="C124" s="5226" t="s">
        <v>2697</v>
      </c>
      <c r="D124" s="5226" t="s">
        <v>2698</v>
      </c>
      <c r="E124" s="5226" t="s">
        <v>2699</v>
      </c>
      <c r="F124" s="5226" t="s">
        <v>2361</v>
      </c>
      <c r="G124" s="5226" t="s">
        <v>22</v>
      </c>
      <c r="H124" s="5226" t="s">
        <v>22</v>
      </c>
      <c r="I124" s="5226" t="s">
        <v>806</v>
      </c>
    </row>
    <row customHeight="1" ht="11.25">
      <c r="A125" s="5226" t="s">
        <v>2245</v>
      </c>
      <c r="B125" s="5226" t="s">
        <v>16</v>
      </c>
      <c r="C125" s="5226" t="s">
        <v>2700</v>
      </c>
      <c r="D125" s="5226" t="s">
        <v>2701</v>
      </c>
      <c r="E125" s="5226" t="s">
        <v>2702</v>
      </c>
      <c r="F125" s="5226" t="s">
        <v>2331</v>
      </c>
      <c r="G125" s="5226" t="s">
        <v>2703</v>
      </c>
      <c r="H125" s="5226" t="s">
        <v>22</v>
      </c>
      <c r="I125" s="5226" t="s">
        <v>806</v>
      </c>
    </row>
    <row customHeight="1" ht="11.25">
      <c r="A126" s="5226" t="s">
        <v>2245</v>
      </c>
      <c r="B126" s="5226" t="s">
        <v>16</v>
      </c>
      <c r="C126" s="5226" t="s">
        <v>2704</v>
      </c>
      <c r="D126" s="5226" t="s">
        <v>2705</v>
      </c>
      <c r="E126" s="5226" t="s">
        <v>2706</v>
      </c>
      <c r="F126" s="5226" t="s">
        <v>2654</v>
      </c>
      <c r="G126" s="5226" t="s">
        <v>22</v>
      </c>
      <c r="H126" s="5226" t="s">
        <v>22</v>
      </c>
      <c r="I126" s="5226" t="s">
        <v>806</v>
      </c>
    </row>
    <row customHeight="1" ht="11.25">
      <c r="A127" s="5226" t="s">
        <v>2245</v>
      </c>
      <c r="B127" s="5226" t="s">
        <v>16</v>
      </c>
      <c r="C127" s="5226" t="s">
        <v>2707</v>
      </c>
      <c r="D127" s="5226" t="s">
        <v>2708</v>
      </c>
      <c r="E127" s="5226" t="s">
        <v>2709</v>
      </c>
      <c r="F127" s="5226" t="s">
        <v>2692</v>
      </c>
      <c r="G127" s="5226" t="s">
        <v>22</v>
      </c>
      <c r="H127" s="5226" t="s">
        <v>22</v>
      </c>
      <c r="I127" s="5226" t="s">
        <v>806</v>
      </c>
    </row>
    <row customHeight="1" ht="11.25">
      <c r="A128" s="5226" t="s">
        <v>2245</v>
      </c>
      <c r="B128" s="5226" t="s">
        <v>16</v>
      </c>
      <c r="C128" s="5226" t="s">
        <v>2710</v>
      </c>
      <c r="D128" s="5226" t="s">
        <v>2711</v>
      </c>
      <c r="E128" s="5226" t="s">
        <v>2712</v>
      </c>
      <c r="F128" s="5226" t="s">
        <v>2713</v>
      </c>
      <c r="G128" s="5226" t="s">
        <v>22</v>
      </c>
      <c r="H128" s="5226" t="s">
        <v>22</v>
      </c>
      <c r="I128" s="5226" t="s">
        <v>806</v>
      </c>
    </row>
    <row customHeight="1" ht="11.25">
      <c r="A129" s="5226" t="s">
        <v>2245</v>
      </c>
      <c r="B129" s="5226" t="s">
        <v>16</v>
      </c>
      <c r="C129" s="5226" t="s">
        <v>2714</v>
      </c>
      <c r="D129" s="5226" t="s">
        <v>2715</v>
      </c>
      <c r="E129" s="5226" t="s">
        <v>2716</v>
      </c>
      <c r="F129" s="5226" t="s">
        <v>2331</v>
      </c>
      <c r="G129" s="5226" t="s">
        <v>22</v>
      </c>
      <c r="H129" s="5226" t="s">
        <v>22</v>
      </c>
      <c r="I129" s="5226" t="s">
        <v>806</v>
      </c>
    </row>
    <row customHeight="1" ht="11.25">
      <c r="A130" s="5226" t="s">
        <v>2245</v>
      </c>
      <c r="B130" s="5226" t="s">
        <v>16</v>
      </c>
      <c r="C130" s="5226" t="s">
        <v>2717</v>
      </c>
      <c r="D130" s="5226" t="s">
        <v>2718</v>
      </c>
      <c r="E130" s="5226" t="s">
        <v>2719</v>
      </c>
      <c r="F130" s="5226" t="s">
        <v>2507</v>
      </c>
      <c r="G130" s="5226" t="s">
        <v>22</v>
      </c>
      <c r="H130" s="5226" t="s">
        <v>22</v>
      </c>
      <c r="I130" s="5226" t="s">
        <v>806</v>
      </c>
    </row>
    <row customHeight="1" ht="11.25">
      <c r="A131" s="5226" t="s">
        <v>2245</v>
      </c>
      <c r="B131" s="5226" t="s">
        <v>16</v>
      </c>
      <c r="C131" s="5226" t="s">
        <v>2720</v>
      </c>
      <c r="D131" s="5226" t="s">
        <v>2721</v>
      </c>
      <c r="E131" s="5226" t="s">
        <v>2722</v>
      </c>
      <c r="F131" s="5226" t="s">
        <v>2723</v>
      </c>
      <c r="G131" s="5226" t="s">
        <v>22</v>
      </c>
      <c r="H131" s="5226" t="s">
        <v>22</v>
      </c>
      <c r="I131" s="5226" t="s">
        <v>806</v>
      </c>
    </row>
    <row customHeight="1" ht="11.25">
      <c r="A132" s="5226" t="s">
        <v>2245</v>
      </c>
      <c r="B132" s="5226" t="s">
        <v>16</v>
      </c>
      <c r="C132" s="5226" t="s">
        <v>2724</v>
      </c>
      <c r="D132" s="5226" t="s">
        <v>2725</v>
      </c>
      <c r="E132" s="5226" t="s">
        <v>2726</v>
      </c>
      <c r="F132" s="5226" t="s">
        <v>2654</v>
      </c>
      <c r="G132" s="5226" t="s">
        <v>22</v>
      </c>
      <c r="H132" s="5226" t="s">
        <v>22</v>
      </c>
      <c r="I132" s="5226" t="s">
        <v>806</v>
      </c>
    </row>
    <row customHeight="1" ht="11.25">
      <c r="A133" s="5226" t="s">
        <v>2245</v>
      </c>
      <c r="B133" s="5226" t="s">
        <v>16</v>
      </c>
      <c r="C133" s="5226" t="s">
        <v>2727</v>
      </c>
      <c r="D133" s="5226" t="s">
        <v>2728</v>
      </c>
      <c r="E133" s="5226" t="s">
        <v>2729</v>
      </c>
      <c r="F133" s="5226" t="s">
        <v>2495</v>
      </c>
      <c r="G133" s="5226" t="s">
        <v>22</v>
      </c>
      <c r="H133" s="5226" t="s">
        <v>22</v>
      </c>
      <c r="I133" s="5226" t="s">
        <v>806</v>
      </c>
    </row>
    <row customHeight="1" ht="11.25">
      <c r="A134" s="5226" t="s">
        <v>2245</v>
      </c>
      <c r="B134" s="5226" t="s">
        <v>16</v>
      </c>
      <c r="C134" s="5226" t="s">
        <v>2730</v>
      </c>
      <c r="D134" s="5226" t="s">
        <v>2731</v>
      </c>
      <c r="E134" s="5226" t="s">
        <v>2732</v>
      </c>
      <c r="F134" s="5226" t="s">
        <v>2309</v>
      </c>
      <c r="G134" s="5226" t="s">
        <v>22</v>
      </c>
      <c r="H134" s="5226" t="s">
        <v>22</v>
      </c>
      <c r="I134" s="5226" t="s">
        <v>806</v>
      </c>
    </row>
    <row customHeight="1" ht="11.25">
      <c r="A135" s="5226" t="s">
        <v>2245</v>
      </c>
      <c r="B135" s="5226" t="s">
        <v>16</v>
      </c>
      <c r="C135" s="5226" t="s">
        <v>2733</v>
      </c>
      <c r="D135" s="5226" t="s">
        <v>2734</v>
      </c>
      <c r="E135" s="5226" t="s">
        <v>2735</v>
      </c>
      <c r="F135" s="5226" t="s">
        <v>2345</v>
      </c>
      <c r="G135" s="5226" t="s">
        <v>22</v>
      </c>
      <c r="H135" s="5226" t="s">
        <v>22</v>
      </c>
      <c r="I135" s="5226" t="s">
        <v>806</v>
      </c>
    </row>
    <row customHeight="1" ht="11.25">
      <c r="A136" s="5226" t="s">
        <v>2245</v>
      </c>
      <c r="B136" s="5226" t="s">
        <v>16</v>
      </c>
      <c r="C136" s="5226" t="s">
        <v>2736</v>
      </c>
      <c r="D136" s="5226" t="s">
        <v>2737</v>
      </c>
      <c r="E136" s="5226" t="s">
        <v>2738</v>
      </c>
      <c r="F136" s="5226" t="s">
        <v>2488</v>
      </c>
      <c r="G136" s="5226" t="s">
        <v>22</v>
      </c>
      <c r="H136" s="5226" t="s">
        <v>22</v>
      </c>
      <c r="I136" s="5226" t="s">
        <v>806</v>
      </c>
    </row>
    <row customHeight="1" ht="11.25">
      <c r="A137" s="5226" t="s">
        <v>2245</v>
      </c>
      <c r="B137" s="5226" t="s">
        <v>16</v>
      </c>
      <c r="C137" s="5226" t="s">
        <v>2739</v>
      </c>
      <c r="D137" s="5226" t="s">
        <v>2740</v>
      </c>
      <c r="E137" s="5226" t="s">
        <v>2741</v>
      </c>
      <c r="F137" s="5226" t="s">
        <v>2742</v>
      </c>
      <c r="G137" s="5226" t="s">
        <v>22</v>
      </c>
      <c r="H137" s="5226" t="s">
        <v>22</v>
      </c>
      <c r="I137" s="5226" t="s">
        <v>806</v>
      </c>
    </row>
    <row customHeight="1" ht="11.25">
      <c r="A138" s="5226" t="s">
        <v>2245</v>
      </c>
      <c r="B138" s="5226" t="s">
        <v>16</v>
      </c>
      <c r="C138" s="5226" t="s">
        <v>2743</v>
      </c>
      <c r="D138" s="5226" t="s">
        <v>2744</v>
      </c>
      <c r="E138" s="5226" t="s">
        <v>2745</v>
      </c>
      <c r="F138" s="5226" t="s">
        <v>2313</v>
      </c>
      <c r="G138" s="5226" t="s">
        <v>22</v>
      </c>
      <c r="H138" s="5226" t="s">
        <v>22</v>
      </c>
      <c r="I138" s="5226" t="s">
        <v>806</v>
      </c>
    </row>
    <row customHeight="1" ht="11.25">
      <c r="A139" s="5226" t="s">
        <v>2245</v>
      </c>
      <c r="B139" s="5226" t="s">
        <v>16</v>
      </c>
      <c r="C139" s="5226" t="s">
        <v>2746</v>
      </c>
      <c r="D139" s="5226" t="s">
        <v>2747</v>
      </c>
      <c r="E139" s="5226" t="s">
        <v>2748</v>
      </c>
      <c r="F139" s="5226" t="s">
        <v>2331</v>
      </c>
      <c r="G139" s="5226" t="s">
        <v>2749</v>
      </c>
      <c r="H139" s="5226" t="s">
        <v>22</v>
      </c>
      <c r="I139" s="5226" t="s">
        <v>806</v>
      </c>
    </row>
    <row customHeight="1" ht="11.25">
      <c r="A140" s="5226" t="s">
        <v>2245</v>
      </c>
      <c r="B140" s="5226" t="s">
        <v>16</v>
      </c>
      <c r="C140" s="5226" t="s">
        <v>2750</v>
      </c>
      <c r="D140" s="5226" t="s">
        <v>2751</v>
      </c>
      <c r="E140" s="5226" t="s">
        <v>2752</v>
      </c>
      <c r="F140" s="5226" t="s">
        <v>2753</v>
      </c>
      <c r="G140" s="5226" t="s">
        <v>22</v>
      </c>
      <c r="H140" s="5226" t="s">
        <v>22</v>
      </c>
      <c r="I140" s="5226" t="s">
        <v>806</v>
      </c>
    </row>
    <row customHeight="1" ht="11.25">
      <c r="A141" s="5226" t="s">
        <v>2245</v>
      </c>
      <c r="B141" s="5226" t="s">
        <v>16</v>
      </c>
      <c r="C141" s="5226" t="s">
        <v>2754</v>
      </c>
      <c r="D141" s="5226" t="s">
        <v>2755</v>
      </c>
      <c r="E141" s="5226" t="s">
        <v>2260</v>
      </c>
      <c r="F141" s="5226" t="s">
        <v>2756</v>
      </c>
      <c r="G141" s="5226" t="s">
        <v>22</v>
      </c>
      <c r="H141" s="5226" t="s">
        <v>22</v>
      </c>
      <c r="I141" s="5226" t="s">
        <v>806</v>
      </c>
    </row>
    <row customHeight="1" ht="11.25">
      <c r="A142" s="5226" t="s">
        <v>2245</v>
      </c>
      <c r="B142" s="5226" t="s">
        <v>16</v>
      </c>
      <c r="C142" s="5226" t="s">
        <v>2757</v>
      </c>
      <c r="D142" s="5226" t="s">
        <v>2758</v>
      </c>
      <c r="E142" s="5226" t="s">
        <v>2759</v>
      </c>
      <c r="F142" s="5226" t="s">
        <v>2300</v>
      </c>
      <c r="G142" s="5226" t="s">
        <v>22</v>
      </c>
      <c r="H142" s="5226" t="s">
        <v>22</v>
      </c>
      <c r="I142" s="5226" t="s">
        <v>806</v>
      </c>
    </row>
    <row customHeight="1" ht="11.25">
      <c r="A143" s="5226" t="s">
        <v>2245</v>
      </c>
      <c r="B143" s="5226" t="s">
        <v>16</v>
      </c>
      <c r="C143" s="5226" t="s">
        <v>2760</v>
      </c>
      <c r="D143" s="5226" t="s">
        <v>2761</v>
      </c>
      <c r="E143" s="5226" t="s">
        <v>2762</v>
      </c>
      <c r="F143" s="5226" t="s">
        <v>2763</v>
      </c>
      <c r="G143" s="5226" t="s">
        <v>22</v>
      </c>
      <c r="H143" s="5226" t="s">
        <v>22</v>
      </c>
      <c r="I143" s="5226" t="s">
        <v>806</v>
      </c>
    </row>
    <row customHeight="1" ht="11.25">
      <c r="A144" s="5226" t="s">
        <v>2245</v>
      </c>
      <c r="B144" s="5226" t="s">
        <v>16</v>
      </c>
      <c r="C144" s="5226" t="s">
        <v>22</v>
      </c>
      <c r="D144" s="5226" t="s">
        <v>2764</v>
      </c>
      <c r="E144" s="5226" t="s">
        <v>2765</v>
      </c>
      <c r="F144" s="5226" t="s">
        <v>2507</v>
      </c>
      <c r="G144" s="5226" t="s">
        <v>22</v>
      </c>
      <c r="H144" s="5226" t="s">
        <v>22</v>
      </c>
      <c r="I144" s="5226" t="s">
        <v>806</v>
      </c>
    </row>
    <row customHeight="1" ht="11.25">
      <c r="A145" s="5226" t="s">
        <v>2245</v>
      </c>
      <c r="B145" s="5226" t="s">
        <v>16</v>
      </c>
      <c r="C145" s="5226" t="s">
        <v>2766</v>
      </c>
      <c r="D145" s="5226" t="s">
        <v>2767</v>
      </c>
      <c r="E145" s="5226" t="s">
        <v>2768</v>
      </c>
      <c r="F145" s="5226" t="s">
        <v>2769</v>
      </c>
      <c r="G145" s="5226" t="s">
        <v>22</v>
      </c>
      <c r="H145" s="5226" t="s">
        <v>22</v>
      </c>
      <c r="I145" s="5226" t="s">
        <v>806</v>
      </c>
    </row>
    <row customHeight="1" ht="11.25">
      <c r="A146" s="5226" t="s">
        <v>2245</v>
      </c>
      <c r="B146" s="5226" t="s">
        <v>16</v>
      </c>
      <c r="C146" s="5226" t="s">
        <v>2770</v>
      </c>
      <c r="D146" s="5226" t="s">
        <v>2771</v>
      </c>
      <c r="E146" s="5226" t="s">
        <v>2772</v>
      </c>
      <c r="F146" s="5226" t="s">
        <v>2283</v>
      </c>
      <c r="G146" s="5226" t="s">
        <v>22</v>
      </c>
      <c r="H146" s="5226" t="s">
        <v>22</v>
      </c>
      <c r="I146" s="5226" t="s">
        <v>806</v>
      </c>
    </row>
    <row customHeight="1" ht="11.25">
      <c r="A147" s="5226" t="s">
        <v>2245</v>
      </c>
      <c r="B147" s="5226" t="s">
        <v>16</v>
      </c>
      <c r="C147" s="5226" t="s">
        <v>2773</v>
      </c>
      <c r="D147" s="5226" t="s">
        <v>2774</v>
      </c>
      <c r="E147" s="5226" t="s">
        <v>2768</v>
      </c>
      <c r="F147" s="5226" t="s">
        <v>2775</v>
      </c>
      <c r="G147" s="5226" t="s">
        <v>22</v>
      </c>
      <c r="H147" s="5226" t="s">
        <v>22</v>
      </c>
      <c r="I147" s="5226" t="s">
        <v>806</v>
      </c>
    </row>
    <row customHeight="1" ht="11.25">
      <c r="A148" s="5226" t="s">
        <v>2245</v>
      </c>
      <c r="B148" s="5226" t="s">
        <v>16</v>
      </c>
      <c r="C148" s="5226" t="s">
        <v>2776</v>
      </c>
      <c r="D148" s="5226" t="s">
        <v>2777</v>
      </c>
      <c r="E148" s="5226" t="s">
        <v>2778</v>
      </c>
      <c r="F148" s="5226" t="s">
        <v>2488</v>
      </c>
      <c r="G148" s="5226" t="s">
        <v>22</v>
      </c>
      <c r="H148" s="5226" t="s">
        <v>22</v>
      </c>
      <c r="I148" s="5226" t="s">
        <v>806</v>
      </c>
    </row>
    <row customHeight="1" ht="11.25">
      <c r="A149" s="5226" t="s">
        <v>2245</v>
      </c>
      <c r="B149" s="5226" t="s">
        <v>16</v>
      </c>
      <c r="C149" s="5226" t="s">
        <v>2779</v>
      </c>
      <c r="D149" s="5226" t="s">
        <v>2780</v>
      </c>
      <c r="E149" s="5226" t="s">
        <v>2781</v>
      </c>
      <c r="F149" s="5226" t="s">
        <v>2782</v>
      </c>
      <c r="G149" s="5226" t="s">
        <v>22</v>
      </c>
      <c r="H149" s="5226" t="s">
        <v>22</v>
      </c>
      <c r="I149" s="5226" t="s">
        <v>806</v>
      </c>
    </row>
    <row customHeight="1" ht="11.25">
      <c r="A150" s="5226" t="s">
        <v>2245</v>
      </c>
      <c r="B150" s="5226" t="s">
        <v>16</v>
      </c>
      <c r="C150" s="5226" t="s">
        <v>2783</v>
      </c>
      <c r="D150" s="5226" t="s">
        <v>2784</v>
      </c>
      <c r="E150" s="5226" t="s">
        <v>2785</v>
      </c>
      <c r="F150" s="5226" t="s">
        <v>2309</v>
      </c>
      <c r="G150" s="5226" t="s">
        <v>22</v>
      </c>
      <c r="H150" s="5226" t="s">
        <v>22</v>
      </c>
      <c r="I150" s="5226" t="s">
        <v>806</v>
      </c>
    </row>
    <row customHeight="1" ht="11.25">
      <c r="A151" s="5226" t="s">
        <v>2245</v>
      </c>
      <c r="B151" s="5226" t="s">
        <v>16</v>
      </c>
      <c r="C151" s="5226" t="s">
        <v>2786</v>
      </c>
      <c r="D151" s="5226" t="s">
        <v>2787</v>
      </c>
      <c r="E151" s="5226" t="s">
        <v>2788</v>
      </c>
      <c r="F151" s="5226" t="s">
        <v>2495</v>
      </c>
      <c r="G151" s="5226" t="s">
        <v>22</v>
      </c>
      <c r="H151" s="5226" t="s">
        <v>22</v>
      </c>
      <c r="I151" s="5226" t="s">
        <v>806</v>
      </c>
    </row>
    <row customHeight="1" ht="11.25">
      <c r="A152" s="5226" t="s">
        <v>2245</v>
      </c>
      <c r="B152" s="5226" t="s">
        <v>16</v>
      </c>
      <c r="C152" s="5226" t="s">
        <v>2789</v>
      </c>
      <c r="D152" s="5226" t="s">
        <v>2790</v>
      </c>
      <c r="E152" s="5226" t="s">
        <v>2791</v>
      </c>
      <c r="F152" s="5226" t="s">
        <v>2495</v>
      </c>
      <c r="G152" s="5226" t="s">
        <v>22</v>
      </c>
      <c r="H152" s="5226" t="s">
        <v>22</v>
      </c>
      <c r="I152" s="5226" t="s">
        <v>806</v>
      </c>
    </row>
    <row customHeight="1" ht="11.25">
      <c r="A153" s="5226" t="s">
        <v>2245</v>
      </c>
      <c r="B153" s="5226" t="s">
        <v>16</v>
      </c>
      <c r="C153" s="5226" t="s">
        <v>2792</v>
      </c>
      <c r="D153" s="5226" t="s">
        <v>2793</v>
      </c>
      <c r="E153" s="5226" t="s">
        <v>2794</v>
      </c>
      <c r="F153" s="5226" t="s">
        <v>2795</v>
      </c>
      <c r="G153" s="5226" t="s">
        <v>22</v>
      </c>
      <c r="H153" s="5226" t="s">
        <v>22</v>
      </c>
      <c r="I153" s="5226" t="s">
        <v>806</v>
      </c>
    </row>
    <row customHeight="1" ht="11.25">
      <c r="A154" s="5226" t="s">
        <v>2245</v>
      </c>
      <c r="B154" s="5226" t="s">
        <v>16</v>
      </c>
      <c r="C154" s="5226" t="s">
        <v>2796</v>
      </c>
      <c r="D154" s="5226" t="s">
        <v>2797</v>
      </c>
      <c r="E154" s="5226" t="s">
        <v>2781</v>
      </c>
      <c r="F154" s="5226" t="s">
        <v>2798</v>
      </c>
      <c r="G154" s="5226" t="s">
        <v>22</v>
      </c>
      <c r="H154" s="5226" t="s">
        <v>22</v>
      </c>
      <c r="I154" s="5226" t="s">
        <v>806</v>
      </c>
    </row>
    <row customHeight="1" ht="11.25">
      <c r="A155" s="5226" t="s">
        <v>2245</v>
      </c>
      <c r="B155" s="5226" t="s">
        <v>16</v>
      </c>
      <c r="C155" s="5226" t="s">
        <v>2799</v>
      </c>
      <c r="D155" s="5226" t="s">
        <v>2800</v>
      </c>
      <c r="E155" s="5226" t="s">
        <v>2801</v>
      </c>
      <c r="F155" s="5226" t="s">
        <v>2802</v>
      </c>
      <c r="G155" s="5226" t="s">
        <v>22</v>
      </c>
      <c r="H155" s="5226" t="s">
        <v>22</v>
      </c>
      <c r="I155" s="5226" t="s">
        <v>806</v>
      </c>
    </row>
    <row customHeight="1" ht="11.25">
      <c r="A156" s="5226" t="s">
        <v>2245</v>
      </c>
      <c r="B156" s="5226" t="s">
        <v>16</v>
      </c>
      <c r="C156" s="5226" t="s">
        <v>2803</v>
      </c>
      <c r="D156" s="5226" t="s">
        <v>2804</v>
      </c>
      <c r="E156" s="5226" t="s">
        <v>2801</v>
      </c>
      <c r="F156" s="5226" t="s">
        <v>2805</v>
      </c>
      <c r="G156" s="5226" t="s">
        <v>2806</v>
      </c>
      <c r="H156" s="5226" t="s">
        <v>22</v>
      </c>
      <c r="I156" s="5226" t="s">
        <v>806</v>
      </c>
    </row>
    <row customHeight="1" ht="11.25">
      <c r="A157" s="5226" t="s">
        <v>2245</v>
      </c>
      <c r="B157" s="5226" t="s">
        <v>16</v>
      </c>
      <c r="C157" s="5226" t="s">
        <v>2807</v>
      </c>
      <c r="D157" s="5226" t="s">
        <v>2808</v>
      </c>
      <c r="E157" s="5226" t="s">
        <v>2809</v>
      </c>
      <c r="F157" s="5226" t="s">
        <v>2810</v>
      </c>
      <c r="G157" s="5226" t="s">
        <v>2811</v>
      </c>
      <c r="H157" s="5226" t="s">
        <v>22</v>
      </c>
      <c r="I157" s="5226" t="s">
        <v>806</v>
      </c>
    </row>
    <row customHeight="1" ht="11.25">
      <c r="A158" s="5226" t="s">
        <v>2245</v>
      </c>
      <c r="B158" s="5226" t="s">
        <v>16</v>
      </c>
      <c r="C158" s="5226" t="s">
        <v>2812</v>
      </c>
      <c r="D158" s="5226" t="s">
        <v>2813</v>
      </c>
      <c r="E158" s="5226" t="s">
        <v>2308</v>
      </c>
      <c r="F158" s="5226" t="s">
        <v>2798</v>
      </c>
      <c r="G158" s="5226" t="s">
        <v>22</v>
      </c>
      <c r="H158" s="5226" t="s">
        <v>22</v>
      </c>
      <c r="I158" s="5226" t="s">
        <v>806</v>
      </c>
    </row>
    <row customHeight="1" ht="11.25">
      <c r="A159" s="5226" t="s">
        <v>2245</v>
      </c>
      <c r="B159" s="5226" t="s">
        <v>16</v>
      </c>
      <c r="C159" s="5226" t="s">
        <v>2814</v>
      </c>
      <c r="D159" s="5226" t="s">
        <v>2815</v>
      </c>
      <c r="E159" s="5226" t="s">
        <v>2816</v>
      </c>
      <c r="F159" s="5226" t="s">
        <v>2817</v>
      </c>
      <c r="G159" s="5226" t="s">
        <v>22</v>
      </c>
      <c r="H159" s="5226" t="s">
        <v>22</v>
      </c>
      <c r="I159" s="5226" t="s">
        <v>806</v>
      </c>
    </row>
    <row customHeight="1" ht="11.25">
      <c r="A160" s="5226" t="s">
        <v>2245</v>
      </c>
      <c r="B160" s="5226" t="s">
        <v>16</v>
      </c>
      <c r="C160" s="5226" t="s">
        <v>2818</v>
      </c>
      <c r="D160" s="5226" t="s">
        <v>2819</v>
      </c>
      <c r="E160" s="5226" t="s">
        <v>2820</v>
      </c>
      <c r="F160" s="5226" t="s">
        <v>2821</v>
      </c>
      <c r="G160" s="5226" t="s">
        <v>22</v>
      </c>
      <c r="H160" s="5226" t="s">
        <v>22</v>
      </c>
      <c r="I160" s="5226" t="s">
        <v>806</v>
      </c>
    </row>
    <row customHeight="1" ht="11.25">
      <c r="A161" s="5226" t="s">
        <v>2245</v>
      </c>
      <c r="B161" s="5226" t="s">
        <v>16</v>
      </c>
      <c r="C161" s="5226" t="s">
        <v>2822</v>
      </c>
      <c r="D161" s="5226" t="s">
        <v>2823</v>
      </c>
      <c r="E161" s="5226" t="s">
        <v>2824</v>
      </c>
      <c r="F161" s="5226" t="s">
        <v>2825</v>
      </c>
      <c r="G161" s="5226" t="s">
        <v>22</v>
      </c>
      <c r="H161" s="5226" t="s">
        <v>22</v>
      </c>
      <c r="I161" s="5226" t="s">
        <v>806</v>
      </c>
    </row>
    <row customHeight="1" ht="11.25">
      <c r="A162" s="5226" t="s">
        <v>2245</v>
      </c>
      <c r="B162" s="5226" t="s">
        <v>16</v>
      </c>
      <c r="C162" s="5226" t="s">
        <v>2826</v>
      </c>
      <c r="D162" s="5226" t="s">
        <v>2827</v>
      </c>
      <c r="E162" s="5226" t="s">
        <v>2828</v>
      </c>
      <c r="F162" s="5226" t="s">
        <v>2829</v>
      </c>
      <c r="G162" s="5226" t="s">
        <v>22</v>
      </c>
      <c r="H162" s="5226" t="s">
        <v>22</v>
      </c>
      <c r="I162" s="5226" t="s">
        <v>806</v>
      </c>
    </row>
    <row customHeight="1" ht="11.25">
      <c r="A163" s="5226" t="s">
        <v>2245</v>
      </c>
      <c r="B163" s="5226" t="s">
        <v>16</v>
      </c>
      <c r="C163" s="5226" t="s">
        <v>2830</v>
      </c>
      <c r="D163" s="5226" t="s">
        <v>2831</v>
      </c>
      <c r="E163" s="5226" t="s">
        <v>2762</v>
      </c>
      <c r="F163" s="5226" t="s">
        <v>2832</v>
      </c>
      <c r="G163" s="5226" t="s">
        <v>22</v>
      </c>
      <c r="H163" s="5226" t="s">
        <v>22</v>
      </c>
      <c r="I163" s="5226" t="s">
        <v>806</v>
      </c>
    </row>
    <row customHeight="1" ht="11.25">
      <c r="A164" s="5226" t="s">
        <v>2245</v>
      </c>
      <c r="B164" s="5226" t="s">
        <v>16</v>
      </c>
      <c r="C164" s="5226" t="s">
        <v>2833</v>
      </c>
      <c r="D164" s="5226" t="s">
        <v>2834</v>
      </c>
      <c r="E164" s="5226" t="s">
        <v>2835</v>
      </c>
      <c r="F164" s="5226" t="s">
        <v>2829</v>
      </c>
      <c r="G164" s="5226" t="s">
        <v>2811</v>
      </c>
      <c r="H164" s="5226" t="s">
        <v>22</v>
      </c>
      <c r="I164" s="5226" t="s">
        <v>806</v>
      </c>
    </row>
    <row customHeight="1" ht="11.25">
      <c r="A165" s="5226" t="s">
        <v>2245</v>
      </c>
      <c r="B165" s="5226" t="s">
        <v>16</v>
      </c>
      <c r="C165" s="5226" t="s">
        <v>2293</v>
      </c>
      <c r="D165" s="5226" t="s">
        <v>2294</v>
      </c>
      <c r="E165" s="5226" t="s">
        <v>2295</v>
      </c>
      <c r="F165" s="5226" t="s">
        <v>2288</v>
      </c>
      <c r="G165" s="5226" t="s">
        <v>2296</v>
      </c>
      <c r="H165" s="5226" t="s">
        <v>22</v>
      </c>
      <c r="I165" s="5226" t="s">
        <v>892</v>
      </c>
    </row>
    <row customHeight="1" ht="11.25">
      <c r="A166" s="5226" t="s">
        <v>2245</v>
      </c>
      <c r="B166" s="5226" t="s">
        <v>16</v>
      </c>
      <c r="C166" s="5226" t="s">
        <v>2297</v>
      </c>
      <c r="D166" s="5226" t="s">
        <v>2298</v>
      </c>
      <c r="E166" s="5226" t="s">
        <v>2299</v>
      </c>
      <c r="F166" s="5226" t="s">
        <v>2300</v>
      </c>
      <c r="G166" s="5226" t="s">
        <v>22</v>
      </c>
      <c r="H166" s="5226" t="s">
        <v>22</v>
      </c>
      <c r="I166" s="5226" t="s">
        <v>892</v>
      </c>
    </row>
    <row customHeight="1" ht="11.25">
      <c r="A167" s="5226" t="s">
        <v>2245</v>
      </c>
      <c r="B167" s="5226" t="s">
        <v>16</v>
      </c>
      <c r="C167" s="5226" t="s">
        <v>2306</v>
      </c>
      <c r="D167" s="5226" t="s">
        <v>2307</v>
      </c>
      <c r="E167" s="5226" t="s">
        <v>2308</v>
      </c>
      <c r="F167" s="5226" t="s">
        <v>2309</v>
      </c>
      <c r="G167" s="5226" t="s">
        <v>22</v>
      </c>
      <c r="H167" s="5226" t="s">
        <v>22</v>
      </c>
      <c r="I167" s="5226" t="s">
        <v>892</v>
      </c>
    </row>
    <row customHeight="1" ht="11.25">
      <c r="A168" s="5226" t="s">
        <v>2245</v>
      </c>
      <c r="B168" s="5226" t="s">
        <v>16</v>
      </c>
      <c r="C168" s="5226" t="s">
        <v>2332</v>
      </c>
      <c r="D168" s="5226" t="s">
        <v>2333</v>
      </c>
      <c r="E168" s="5226" t="s">
        <v>2334</v>
      </c>
      <c r="F168" s="5226" t="s">
        <v>2288</v>
      </c>
      <c r="G168" s="5226" t="s">
        <v>22</v>
      </c>
      <c r="H168" s="5226" t="s">
        <v>22</v>
      </c>
      <c r="I168" s="5226" t="s">
        <v>892</v>
      </c>
    </row>
    <row customHeight="1" ht="11.25">
      <c r="A169" s="5226" t="s">
        <v>2245</v>
      </c>
      <c r="B169" s="5226" t="s">
        <v>16</v>
      </c>
      <c r="C169" s="5226" t="s">
        <v>2335</v>
      </c>
      <c r="D169" s="5226" t="s">
        <v>2336</v>
      </c>
      <c r="E169" s="5226" t="s">
        <v>2337</v>
      </c>
      <c r="F169" s="5226" t="s">
        <v>2338</v>
      </c>
      <c r="G169" s="5226" t="s">
        <v>22</v>
      </c>
      <c r="H169" s="5226" t="s">
        <v>22</v>
      </c>
      <c r="I169" s="5226" t="s">
        <v>892</v>
      </c>
    </row>
    <row customHeight="1" ht="11.25">
      <c r="A170" s="5226" t="s">
        <v>2245</v>
      </c>
      <c r="B170" s="5226" t="s">
        <v>16</v>
      </c>
      <c r="C170" s="5226" t="s">
        <v>2366</v>
      </c>
      <c r="D170" s="5226" t="s">
        <v>2367</v>
      </c>
      <c r="E170" s="5226" t="s">
        <v>2368</v>
      </c>
      <c r="F170" s="5226" t="s">
        <v>2369</v>
      </c>
      <c r="G170" s="5226" t="s">
        <v>22</v>
      </c>
      <c r="H170" s="5226" t="s">
        <v>22</v>
      </c>
      <c r="I170" s="5226" t="s">
        <v>892</v>
      </c>
    </row>
    <row customHeight="1" ht="11.25">
      <c r="A171" s="5226" t="s">
        <v>2245</v>
      </c>
      <c r="B171" s="5226" t="s">
        <v>16</v>
      </c>
      <c r="C171" s="5226" t="s">
        <v>2370</v>
      </c>
      <c r="D171" s="5226" t="s">
        <v>2371</v>
      </c>
      <c r="E171" s="5226" t="s">
        <v>2372</v>
      </c>
      <c r="F171" s="5226" t="s">
        <v>2373</v>
      </c>
      <c r="G171" s="5226" t="s">
        <v>22</v>
      </c>
      <c r="H171" s="5226" t="s">
        <v>22</v>
      </c>
      <c r="I171" s="5226" t="s">
        <v>892</v>
      </c>
    </row>
    <row customHeight="1" ht="11.25">
      <c r="A172" s="5226" t="s">
        <v>2245</v>
      </c>
      <c r="B172" s="5226" t="s">
        <v>16</v>
      </c>
      <c r="C172" s="5226" t="s">
        <v>2374</v>
      </c>
      <c r="D172" s="5226" t="s">
        <v>2375</v>
      </c>
      <c r="E172" s="5226" t="s">
        <v>2376</v>
      </c>
      <c r="F172" s="5226" t="s">
        <v>2377</v>
      </c>
      <c r="G172" s="5226" t="s">
        <v>22</v>
      </c>
      <c r="H172" s="5226" t="s">
        <v>22</v>
      </c>
      <c r="I172" s="5226" t="s">
        <v>892</v>
      </c>
    </row>
    <row customHeight="1" ht="11.25">
      <c r="A173" s="5226" t="s">
        <v>2245</v>
      </c>
      <c r="B173" s="5226" t="s">
        <v>16</v>
      </c>
      <c r="C173" s="5226" t="s">
        <v>2382</v>
      </c>
      <c r="D173" s="5226" t="s">
        <v>2383</v>
      </c>
      <c r="E173" s="5226" t="s">
        <v>2384</v>
      </c>
      <c r="F173" s="5226" t="s">
        <v>2300</v>
      </c>
      <c r="G173" s="5226" t="s">
        <v>2385</v>
      </c>
      <c r="H173" s="5226" t="s">
        <v>22</v>
      </c>
      <c r="I173" s="5226" t="s">
        <v>892</v>
      </c>
    </row>
    <row customHeight="1" ht="11.25">
      <c r="A174" s="5226" t="s">
        <v>2245</v>
      </c>
      <c r="B174" s="5226" t="s">
        <v>16</v>
      </c>
      <c r="C174" s="5226" t="s">
        <v>2390</v>
      </c>
      <c r="D174" s="5226" t="s">
        <v>2391</v>
      </c>
      <c r="E174" s="5226" t="s">
        <v>2392</v>
      </c>
      <c r="F174" s="5226" t="s">
        <v>51</v>
      </c>
      <c r="G174" s="5226" t="s">
        <v>2393</v>
      </c>
      <c r="H174" s="5226" t="s">
        <v>22</v>
      </c>
      <c r="I174" s="5226" t="s">
        <v>892</v>
      </c>
    </row>
    <row customHeight="1" ht="11.25">
      <c r="A175" s="5226" t="s">
        <v>2245</v>
      </c>
      <c r="B175" s="5226" t="s">
        <v>16</v>
      </c>
      <c r="C175" s="5226" t="s">
        <v>2397</v>
      </c>
      <c r="D175" s="5226" t="s">
        <v>2398</v>
      </c>
      <c r="E175" s="5226" t="s">
        <v>2399</v>
      </c>
      <c r="F175" s="5226" t="s">
        <v>2377</v>
      </c>
      <c r="G175" s="5226" t="s">
        <v>22</v>
      </c>
      <c r="H175" s="5226" t="s">
        <v>22</v>
      </c>
      <c r="I175" s="5226" t="s">
        <v>892</v>
      </c>
    </row>
    <row customHeight="1" ht="11.25">
      <c r="A176" s="5226" t="s">
        <v>2245</v>
      </c>
      <c r="B176" s="5226" t="s">
        <v>16</v>
      </c>
      <c r="C176" s="5226" t="s">
        <v>2404</v>
      </c>
      <c r="D176" s="5226" t="s">
        <v>2405</v>
      </c>
      <c r="E176" s="5226" t="s">
        <v>2406</v>
      </c>
      <c r="F176" s="5226" t="s">
        <v>2361</v>
      </c>
      <c r="G176" s="5226" t="s">
        <v>2407</v>
      </c>
      <c r="H176" s="5226" t="s">
        <v>22</v>
      </c>
      <c r="I176" s="5226" t="s">
        <v>892</v>
      </c>
    </row>
    <row customHeight="1" ht="11.25">
      <c r="A177" s="5226" t="s">
        <v>2245</v>
      </c>
      <c r="B177" s="5226" t="s">
        <v>16</v>
      </c>
      <c r="C177" s="5226" t="s">
        <v>2408</v>
      </c>
      <c r="D177" s="5226" t="s">
        <v>2409</v>
      </c>
      <c r="E177" s="5226" t="s">
        <v>2410</v>
      </c>
      <c r="F177" s="5226" t="s">
        <v>2411</v>
      </c>
      <c r="G177" s="5226" t="s">
        <v>22</v>
      </c>
      <c r="H177" s="5226" t="s">
        <v>22</v>
      </c>
      <c r="I177" s="5226" t="s">
        <v>892</v>
      </c>
    </row>
    <row customHeight="1" ht="11.25">
      <c r="A178" s="5226" t="s">
        <v>2245</v>
      </c>
      <c r="B178" s="5226" t="s">
        <v>16</v>
      </c>
      <c r="C178" s="5226" t="s">
        <v>2416</v>
      </c>
      <c r="D178" s="5226" t="s">
        <v>2417</v>
      </c>
      <c r="E178" s="5226" t="s">
        <v>2418</v>
      </c>
      <c r="F178" s="5226" t="s">
        <v>2331</v>
      </c>
      <c r="G178" s="5226" t="s">
        <v>22</v>
      </c>
      <c r="H178" s="5226" t="s">
        <v>22</v>
      </c>
      <c r="I178" s="5226" t="s">
        <v>892</v>
      </c>
    </row>
    <row customHeight="1" ht="11.25">
      <c r="A179" s="5226" t="s">
        <v>2245</v>
      </c>
      <c r="B179" s="5226" t="s">
        <v>16</v>
      </c>
      <c r="C179" s="5226" t="s">
        <v>2423</v>
      </c>
      <c r="D179" s="5226" t="s">
        <v>2424</v>
      </c>
      <c r="E179" s="5226" t="s">
        <v>2425</v>
      </c>
      <c r="F179" s="5226" t="s">
        <v>2377</v>
      </c>
      <c r="G179" s="5226" t="s">
        <v>2426</v>
      </c>
      <c r="H179" s="5226" t="s">
        <v>22</v>
      </c>
      <c r="I179" s="5226" t="s">
        <v>892</v>
      </c>
    </row>
    <row customHeight="1" ht="11.25">
      <c r="A180" s="5226" t="s">
        <v>2245</v>
      </c>
      <c r="B180" s="5226" t="s">
        <v>16</v>
      </c>
      <c r="C180" s="5226" t="s">
        <v>2430</v>
      </c>
      <c r="D180" s="5226" t="s">
        <v>2431</v>
      </c>
      <c r="E180" s="5226" t="s">
        <v>2432</v>
      </c>
      <c r="F180" s="5226" t="s">
        <v>2433</v>
      </c>
      <c r="G180" s="5226" t="s">
        <v>22</v>
      </c>
      <c r="H180" s="5226" t="s">
        <v>22</v>
      </c>
      <c r="I180" s="5226" t="s">
        <v>892</v>
      </c>
    </row>
    <row customHeight="1" ht="11.25">
      <c r="A181" s="5226" t="s">
        <v>2245</v>
      </c>
      <c r="B181" s="5226" t="s">
        <v>16</v>
      </c>
      <c r="C181" s="5226" t="s">
        <v>2444</v>
      </c>
      <c r="D181" s="5226" t="s">
        <v>2445</v>
      </c>
      <c r="E181" s="5226" t="s">
        <v>2446</v>
      </c>
      <c r="F181" s="5226" t="s">
        <v>2283</v>
      </c>
      <c r="G181" s="5226" t="s">
        <v>22</v>
      </c>
      <c r="H181" s="5226" t="s">
        <v>22</v>
      </c>
      <c r="I181" s="5226" t="s">
        <v>892</v>
      </c>
    </row>
    <row customHeight="1" ht="11.25">
      <c r="A182" s="5226" t="s">
        <v>2245</v>
      </c>
      <c r="B182" s="5226" t="s">
        <v>16</v>
      </c>
      <c r="C182" s="5226" t="s">
        <v>2471</v>
      </c>
      <c r="D182" s="5226" t="s">
        <v>2472</v>
      </c>
      <c r="E182" s="5226" t="s">
        <v>2473</v>
      </c>
      <c r="F182" s="5226" t="s">
        <v>2474</v>
      </c>
      <c r="G182" s="5226" t="s">
        <v>22</v>
      </c>
      <c r="H182" s="5226" t="s">
        <v>22</v>
      </c>
      <c r="I182" s="5226" t="s">
        <v>892</v>
      </c>
    </row>
    <row customHeight="1" ht="11.25">
      <c r="A183" s="5226" t="s">
        <v>2245</v>
      </c>
      <c r="B183" s="5226" t="s">
        <v>16</v>
      </c>
      <c r="C183" s="5226" t="s">
        <v>2478</v>
      </c>
      <c r="D183" s="5226" t="s">
        <v>2479</v>
      </c>
      <c r="E183" s="5226" t="s">
        <v>2480</v>
      </c>
      <c r="F183" s="5226" t="s">
        <v>2249</v>
      </c>
      <c r="G183" s="5226" t="s">
        <v>22</v>
      </c>
      <c r="H183" s="5226" t="s">
        <v>22</v>
      </c>
      <c r="I183" s="5226" t="s">
        <v>892</v>
      </c>
    </row>
    <row customHeight="1" ht="11.25">
      <c r="A184" s="5226" t="s">
        <v>2245</v>
      </c>
      <c r="B184" s="5226" t="s">
        <v>16</v>
      </c>
      <c r="C184" s="5226" t="s">
        <v>2481</v>
      </c>
      <c r="D184" s="5226" t="s">
        <v>2482</v>
      </c>
      <c r="E184" s="5226" t="s">
        <v>2483</v>
      </c>
      <c r="F184" s="5226" t="s">
        <v>2484</v>
      </c>
      <c r="G184" s="5226" t="s">
        <v>22</v>
      </c>
      <c r="H184" s="5226" t="s">
        <v>22</v>
      </c>
      <c r="I184" s="5226" t="s">
        <v>892</v>
      </c>
    </row>
    <row customHeight="1" ht="11.25">
      <c r="A185" s="5226" t="s">
        <v>2245</v>
      </c>
      <c r="B185" s="5226" t="s">
        <v>16</v>
      </c>
      <c r="C185" s="5226" t="s">
        <v>2508</v>
      </c>
      <c r="D185" s="5226" t="s">
        <v>2509</v>
      </c>
      <c r="E185" s="5226" t="s">
        <v>2510</v>
      </c>
      <c r="F185" s="5226" t="s">
        <v>2511</v>
      </c>
      <c r="G185" s="5226" t="s">
        <v>22</v>
      </c>
      <c r="H185" s="5226" t="s">
        <v>22</v>
      </c>
      <c r="I185" s="5226" t="s">
        <v>892</v>
      </c>
    </row>
    <row customHeight="1" ht="11.25">
      <c r="A186" s="5226" t="s">
        <v>2245</v>
      </c>
      <c r="B186" s="5226" t="s">
        <v>16</v>
      </c>
      <c r="C186" s="5226" t="s">
        <v>2543</v>
      </c>
      <c r="D186" s="5226" t="s">
        <v>2544</v>
      </c>
      <c r="E186" s="5226" t="s">
        <v>2545</v>
      </c>
      <c r="F186" s="5226" t="s">
        <v>2546</v>
      </c>
      <c r="G186" s="5226" t="s">
        <v>22</v>
      </c>
      <c r="H186" s="5226" t="s">
        <v>22</v>
      </c>
      <c r="I186" s="5226" t="s">
        <v>892</v>
      </c>
    </row>
    <row customHeight="1" ht="11.25">
      <c r="A187" s="5226" t="s">
        <v>2245</v>
      </c>
      <c r="B187" s="5226" t="s">
        <v>16</v>
      </c>
      <c r="C187" s="5226" t="s">
        <v>2551</v>
      </c>
      <c r="D187" s="5226" t="s">
        <v>2552</v>
      </c>
      <c r="E187" s="5226" t="s">
        <v>2553</v>
      </c>
      <c r="F187" s="5226" t="s">
        <v>2546</v>
      </c>
      <c r="G187" s="5226" t="s">
        <v>2554</v>
      </c>
      <c r="H187" s="5226" t="s">
        <v>22</v>
      </c>
      <c r="I187" s="5226" t="s">
        <v>892</v>
      </c>
    </row>
    <row customHeight="1" ht="11.25">
      <c r="A188" s="5226" t="s">
        <v>2245</v>
      </c>
      <c r="B188" s="5226" t="s">
        <v>16</v>
      </c>
      <c r="C188" s="5226" t="s">
        <v>2559</v>
      </c>
      <c r="D188" s="5226" t="s">
        <v>2560</v>
      </c>
      <c r="E188" s="5226" t="s">
        <v>2561</v>
      </c>
      <c r="F188" s="5226" t="s">
        <v>2522</v>
      </c>
      <c r="G188" s="5226" t="s">
        <v>2562</v>
      </c>
      <c r="H188" s="5226" t="s">
        <v>22</v>
      </c>
      <c r="I188" s="5226" t="s">
        <v>892</v>
      </c>
    </row>
    <row customHeight="1" ht="11.25">
      <c r="A189" s="5226" t="s">
        <v>2245</v>
      </c>
      <c r="B189" s="5226" t="s">
        <v>16</v>
      </c>
      <c r="C189" s="5226" t="s">
        <v>2563</v>
      </c>
      <c r="D189" s="5226" t="s">
        <v>2564</v>
      </c>
      <c r="E189" s="5226" t="s">
        <v>2565</v>
      </c>
      <c r="F189" s="5226" t="s">
        <v>51</v>
      </c>
      <c r="G189" s="5226" t="s">
        <v>2566</v>
      </c>
      <c r="H189" s="5226" t="s">
        <v>22</v>
      </c>
      <c r="I189" s="5226" t="s">
        <v>892</v>
      </c>
    </row>
    <row customHeight="1" ht="11.25">
      <c r="A190" s="5226" t="s">
        <v>2245</v>
      </c>
      <c r="B190" s="5226" t="s">
        <v>16</v>
      </c>
      <c r="C190" s="5226" t="s">
        <v>2610</v>
      </c>
      <c r="D190" s="5226" t="s">
        <v>2611</v>
      </c>
      <c r="E190" s="5226" t="s">
        <v>2612</v>
      </c>
      <c r="F190" s="5226" t="s">
        <v>2522</v>
      </c>
      <c r="G190" s="5226" t="s">
        <v>22</v>
      </c>
      <c r="H190" s="5226" t="s">
        <v>22</v>
      </c>
      <c r="I190" s="5226" t="s">
        <v>892</v>
      </c>
    </row>
    <row customHeight="1" ht="11.25">
      <c r="A191" s="5226" t="s">
        <v>2245</v>
      </c>
      <c r="B191" s="5226" t="s">
        <v>16</v>
      </c>
      <c r="C191" s="5226" t="s">
        <v>2613</v>
      </c>
      <c r="D191" s="5226" t="s">
        <v>2614</v>
      </c>
      <c r="E191" s="5226" t="s">
        <v>2615</v>
      </c>
      <c r="F191" s="5226" t="s">
        <v>2309</v>
      </c>
      <c r="G191" s="5226" t="s">
        <v>2616</v>
      </c>
      <c r="H191" s="5226" t="s">
        <v>22</v>
      </c>
      <c r="I191" s="5226" t="s">
        <v>892</v>
      </c>
    </row>
    <row customHeight="1" ht="11.25">
      <c r="A192" s="5226" t="s">
        <v>2245</v>
      </c>
      <c r="B192" s="5226" t="s">
        <v>16</v>
      </c>
      <c r="C192" s="5226" t="s">
        <v>2617</v>
      </c>
      <c r="D192" s="5226" t="s">
        <v>2618</v>
      </c>
      <c r="E192" s="5226" t="s">
        <v>2619</v>
      </c>
      <c r="F192" s="5226" t="s">
        <v>2253</v>
      </c>
      <c r="G192" s="5226" t="s">
        <v>2620</v>
      </c>
      <c r="H192" s="5226" t="s">
        <v>22</v>
      </c>
      <c r="I192" s="5226" t="s">
        <v>892</v>
      </c>
    </row>
    <row customHeight="1" ht="11.25">
      <c r="A193" s="5226" t="s">
        <v>2245</v>
      </c>
      <c r="B193" s="5226" t="s">
        <v>16</v>
      </c>
      <c r="C193" s="5226" t="s">
        <v>2836</v>
      </c>
      <c r="D193" s="5226" t="s">
        <v>2837</v>
      </c>
      <c r="E193" s="5226" t="s">
        <v>2615</v>
      </c>
      <c r="F193" s="5226" t="s">
        <v>2550</v>
      </c>
      <c r="G193" s="5226" t="s">
        <v>2838</v>
      </c>
      <c r="H193" s="5226" t="s">
        <v>22</v>
      </c>
      <c r="I193" s="5226" t="s">
        <v>892</v>
      </c>
    </row>
    <row customHeight="1" ht="11.25">
      <c r="A194" s="5226" t="s">
        <v>2245</v>
      </c>
      <c r="B194" s="5226" t="s">
        <v>16</v>
      </c>
      <c r="C194" s="5226" t="s">
        <v>2624</v>
      </c>
      <c r="D194" s="5226" t="s">
        <v>2625</v>
      </c>
      <c r="E194" s="5226" t="s">
        <v>2626</v>
      </c>
      <c r="F194" s="5226" t="s">
        <v>2515</v>
      </c>
      <c r="G194" s="5226" t="s">
        <v>22</v>
      </c>
      <c r="H194" s="5226" t="s">
        <v>22</v>
      </c>
      <c r="I194" s="5226" t="s">
        <v>892</v>
      </c>
    </row>
    <row customHeight="1" ht="11.25">
      <c r="A195" s="5226" t="s">
        <v>2245</v>
      </c>
      <c r="B195" s="5226" t="s">
        <v>16</v>
      </c>
      <c r="C195" s="5226" t="s">
        <v>2636</v>
      </c>
      <c r="D195" s="5226" t="s">
        <v>2637</v>
      </c>
      <c r="E195" s="5226" t="s">
        <v>2629</v>
      </c>
      <c r="F195" s="5226" t="s">
        <v>2638</v>
      </c>
      <c r="G195" s="5226" t="s">
        <v>22</v>
      </c>
      <c r="H195" s="5226" t="s">
        <v>22</v>
      </c>
      <c r="I195" s="5226" t="s">
        <v>892</v>
      </c>
    </row>
    <row customHeight="1" ht="11.25">
      <c r="A196" s="5226" t="s">
        <v>2245</v>
      </c>
      <c r="B196" s="5226" t="s">
        <v>16</v>
      </c>
      <c r="C196" s="5226" t="s">
        <v>2671</v>
      </c>
      <c r="D196" s="5226" t="s">
        <v>2672</v>
      </c>
      <c r="E196" s="5226" t="s">
        <v>2673</v>
      </c>
      <c r="F196" s="5226" t="s">
        <v>2309</v>
      </c>
      <c r="G196" s="5226" t="s">
        <v>2674</v>
      </c>
      <c r="H196" s="5226" t="s">
        <v>22</v>
      </c>
      <c r="I196" s="5226" t="s">
        <v>892</v>
      </c>
    </row>
    <row customHeight="1" ht="11.25">
      <c r="A197" s="5226" t="s">
        <v>2245</v>
      </c>
      <c r="B197" s="5226" t="s">
        <v>16</v>
      </c>
      <c r="C197" s="5226" t="s">
        <v>2680</v>
      </c>
      <c r="D197" s="5226" t="s">
        <v>2681</v>
      </c>
      <c r="E197" s="5226" t="s">
        <v>2682</v>
      </c>
      <c r="F197" s="5226" t="s">
        <v>2546</v>
      </c>
      <c r="G197" s="5226" t="s">
        <v>22</v>
      </c>
      <c r="H197" s="5226" t="s">
        <v>22</v>
      </c>
      <c r="I197" s="5226" t="s">
        <v>892</v>
      </c>
    </row>
    <row customHeight="1" ht="11.25">
      <c r="A198" s="5226" t="s">
        <v>2245</v>
      </c>
      <c r="B198" s="5226" t="s">
        <v>16</v>
      </c>
      <c r="C198" s="5226" t="s">
        <v>2689</v>
      </c>
      <c r="D198" s="5226" t="s">
        <v>2690</v>
      </c>
      <c r="E198" s="5226" t="s">
        <v>2691</v>
      </c>
      <c r="F198" s="5226" t="s">
        <v>2692</v>
      </c>
      <c r="G198" s="5226" t="s">
        <v>22</v>
      </c>
      <c r="H198" s="5226" t="s">
        <v>22</v>
      </c>
      <c r="I198" s="5226" t="s">
        <v>892</v>
      </c>
    </row>
    <row customHeight="1" ht="11.25">
      <c r="A199" s="5226" t="s">
        <v>2245</v>
      </c>
      <c r="B199" s="5226" t="s">
        <v>16</v>
      </c>
      <c r="C199" s="5226" t="s">
        <v>2693</v>
      </c>
      <c r="D199" s="5226" t="s">
        <v>2694</v>
      </c>
      <c r="E199" s="5226" t="s">
        <v>2695</v>
      </c>
      <c r="F199" s="5226" t="s">
        <v>2369</v>
      </c>
      <c r="G199" s="5226" t="s">
        <v>2696</v>
      </c>
      <c r="H199" s="5226" t="s">
        <v>22</v>
      </c>
      <c r="I199" s="5226" t="s">
        <v>892</v>
      </c>
    </row>
    <row customHeight="1" ht="11.25">
      <c r="A200" s="5226" t="s">
        <v>2245</v>
      </c>
      <c r="B200" s="5226" t="s">
        <v>16</v>
      </c>
      <c r="C200" s="5226" t="s">
        <v>2700</v>
      </c>
      <c r="D200" s="5226" t="s">
        <v>2701</v>
      </c>
      <c r="E200" s="5226" t="s">
        <v>2702</v>
      </c>
      <c r="F200" s="5226" t="s">
        <v>2331</v>
      </c>
      <c r="G200" s="5226" t="s">
        <v>2703</v>
      </c>
      <c r="H200" s="5226" t="s">
        <v>22</v>
      </c>
      <c r="I200" s="5226" t="s">
        <v>892</v>
      </c>
    </row>
    <row customHeight="1" ht="11.25">
      <c r="A201" s="5226" t="s">
        <v>2245</v>
      </c>
      <c r="B201" s="5226" t="s">
        <v>16</v>
      </c>
      <c r="C201" s="5226" t="s">
        <v>2707</v>
      </c>
      <c r="D201" s="5226" t="s">
        <v>2708</v>
      </c>
      <c r="E201" s="5226" t="s">
        <v>2709</v>
      </c>
      <c r="F201" s="5226" t="s">
        <v>2692</v>
      </c>
      <c r="G201" s="5226" t="s">
        <v>22</v>
      </c>
      <c r="H201" s="5226" t="s">
        <v>22</v>
      </c>
      <c r="I201" s="5226" t="s">
        <v>892</v>
      </c>
    </row>
    <row customHeight="1" ht="11.25">
      <c r="A202" s="5226" t="s">
        <v>2245</v>
      </c>
      <c r="B202" s="5226" t="s">
        <v>16</v>
      </c>
      <c r="C202" s="5226" t="s">
        <v>2710</v>
      </c>
      <c r="D202" s="5226" t="s">
        <v>2711</v>
      </c>
      <c r="E202" s="5226" t="s">
        <v>2712</v>
      </c>
      <c r="F202" s="5226" t="s">
        <v>2713</v>
      </c>
      <c r="G202" s="5226" t="s">
        <v>22</v>
      </c>
      <c r="H202" s="5226" t="s">
        <v>22</v>
      </c>
      <c r="I202" s="5226" t="s">
        <v>892</v>
      </c>
    </row>
    <row customHeight="1" ht="11.25">
      <c r="A203" s="5226" t="s">
        <v>2245</v>
      </c>
      <c r="B203" s="5226" t="s">
        <v>16</v>
      </c>
      <c r="C203" s="5226" t="s">
        <v>2720</v>
      </c>
      <c r="D203" s="5226" t="s">
        <v>2721</v>
      </c>
      <c r="E203" s="5226" t="s">
        <v>2722</v>
      </c>
      <c r="F203" s="5226" t="s">
        <v>2723</v>
      </c>
      <c r="G203" s="5226" t="s">
        <v>22</v>
      </c>
      <c r="H203" s="5226" t="s">
        <v>22</v>
      </c>
      <c r="I203" s="5226" t="s">
        <v>892</v>
      </c>
    </row>
    <row customHeight="1" ht="11.25">
      <c r="A204" s="5226" t="s">
        <v>2245</v>
      </c>
      <c r="B204" s="5226" t="s">
        <v>16</v>
      </c>
      <c r="C204" s="5226" t="s">
        <v>2730</v>
      </c>
      <c r="D204" s="5226" t="s">
        <v>2731</v>
      </c>
      <c r="E204" s="5226" t="s">
        <v>2732</v>
      </c>
      <c r="F204" s="5226" t="s">
        <v>2309</v>
      </c>
      <c r="G204" s="5226" t="s">
        <v>22</v>
      </c>
      <c r="H204" s="5226" t="s">
        <v>22</v>
      </c>
      <c r="I204" s="5226" t="s">
        <v>892</v>
      </c>
    </row>
    <row customHeight="1" ht="11.25">
      <c r="A205" s="5226" t="s">
        <v>2245</v>
      </c>
      <c r="B205" s="5226" t="s">
        <v>16</v>
      </c>
      <c r="C205" s="5226" t="s">
        <v>2743</v>
      </c>
      <c r="D205" s="5226" t="s">
        <v>2744</v>
      </c>
      <c r="E205" s="5226" t="s">
        <v>2745</v>
      </c>
      <c r="F205" s="5226" t="s">
        <v>2313</v>
      </c>
      <c r="G205" s="5226" t="s">
        <v>22</v>
      </c>
      <c r="H205" s="5226" t="s">
        <v>22</v>
      </c>
      <c r="I205" s="5226" t="s">
        <v>892</v>
      </c>
    </row>
    <row customHeight="1" ht="11.25">
      <c r="A206" s="5226" t="s">
        <v>2245</v>
      </c>
      <c r="B206" s="5226" t="s">
        <v>16</v>
      </c>
      <c r="C206" s="5226" t="s">
        <v>22</v>
      </c>
      <c r="D206" s="5226" t="s">
        <v>2764</v>
      </c>
      <c r="E206" s="5226" t="s">
        <v>2765</v>
      </c>
      <c r="F206" s="5226" t="s">
        <v>2507</v>
      </c>
      <c r="G206" s="5226" t="s">
        <v>22</v>
      </c>
      <c r="H206" s="5226" t="s">
        <v>22</v>
      </c>
      <c r="I206" s="5226" t="s">
        <v>892</v>
      </c>
    </row>
    <row customHeight="1" ht="11.25">
      <c r="A207" s="5226" t="s">
        <v>2245</v>
      </c>
      <c r="B207" s="5226" t="s">
        <v>16</v>
      </c>
      <c r="C207" s="5226" t="s">
        <v>2770</v>
      </c>
      <c r="D207" s="5226" t="s">
        <v>2771</v>
      </c>
      <c r="E207" s="5226" t="s">
        <v>2772</v>
      </c>
      <c r="F207" s="5226" t="s">
        <v>2283</v>
      </c>
      <c r="G207" s="5226" t="s">
        <v>22</v>
      </c>
      <c r="H207" s="5226" t="s">
        <v>22</v>
      </c>
      <c r="I207" s="5226" t="s">
        <v>892</v>
      </c>
    </row>
    <row customHeight="1" ht="11.25">
      <c r="A208" s="5226" t="s">
        <v>2245</v>
      </c>
      <c r="B208" s="5226" t="s">
        <v>16</v>
      </c>
      <c r="C208" s="5226" t="s">
        <v>2773</v>
      </c>
      <c r="D208" s="5226" t="s">
        <v>2774</v>
      </c>
      <c r="E208" s="5226" t="s">
        <v>2768</v>
      </c>
      <c r="F208" s="5226" t="s">
        <v>2775</v>
      </c>
      <c r="G208" s="5226" t="s">
        <v>22</v>
      </c>
      <c r="H208" s="5226" t="s">
        <v>22</v>
      </c>
      <c r="I208" s="5226" t="s">
        <v>892</v>
      </c>
    </row>
    <row customHeight="1" ht="11.25">
      <c r="A209" s="5226" t="s">
        <v>2245</v>
      </c>
      <c r="B209" s="5226" t="s">
        <v>16</v>
      </c>
      <c r="C209" s="5226" t="s">
        <v>2799</v>
      </c>
      <c r="D209" s="5226" t="s">
        <v>2800</v>
      </c>
      <c r="E209" s="5226" t="s">
        <v>2801</v>
      </c>
      <c r="F209" s="5226" t="s">
        <v>2802</v>
      </c>
      <c r="G209" s="5226" t="s">
        <v>22</v>
      </c>
      <c r="H209" s="5226" t="s">
        <v>22</v>
      </c>
      <c r="I209" s="5226" t="s">
        <v>892</v>
      </c>
    </row>
    <row customHeight="1" ht="11.25">
      <c r="A210" s="5226" t="s">
        <v>2245</v>
      </c>
      <c r="B210" s="5226" t="s">
        <v>16</v>
      </c>
      <c r="C210" s="5226" t="s">
        <v>2803</v>
      </c>
      <c r="D210" s="5226" t="s">
        <v>2804</v>
      </c>
      <c r="E210" s="5226" t="s">
        <v>2801</v>
      </c>
      <c r="F210" s="5226" t="s">
        <v>2805</v>
      </c>
      <c r="G210" s="5226" t="s">
        <v>2806</v>
      </c>
      <c r="H210" s="5226" t="s">
        <v>22</v>
      </c>
      <c r="I210" s="5226" t="s">
        <v>892</v>
      </c>
    </row>
    <row customHeight="1" ht="11.25">
      <c r="A211" s="5226" t="s">
        <v>2245</v>
      </c>
      <c r="B211" s="5226" t="s">
        <v>16</v>
      </c>
      <c r="C211" s="5226" t="s">
        <v>2812</v>
      </c>
      <c r="D211" s="5226" t="s">
        <v>2813</v>
      </c>
      <c r="E211" s="5226" t="s">
        <v>2308</v>
      </c>
      <c r="F211" s="5226" t="s">
        <v>2798</v>
      </c>
      <c r="G211" s="5226" t="s">
        <v>22</v>
      </c>
      <c r="H211" s="5226" t="s">
        <v>22</v>
      </c>
      <c r="I211" s="5226" t="s">
        <v>892</v>
      </c>
    </row>
    <row customHeight="1" ht="11.25">
      <c r="A212" s="5226" t="s">
        <v>2245</v>
      </c>
      <c r="B212" s="5226" t="s">
        <v>16</v>
      </c>
      <c r="C212" s="5226" t="s">
        <v>2818</v>
      </c>
      <c r="D212" s="5226" t="s">
        <v>2819</v>
      </c>
      <c r="E212" s="5226" t="s">
        <v>2820</v>
      </c>
      <c r="F212" s="5226" t="s">
        <v>2821</v>
      </c>
      <c r="G212" s="5226" t="s">
        <v>22</v>
      </c>
      <c r="H212" s="5226" t="s">
        <v>22</v>
      </c>
      <c r="I212" s="5226" t="s">
        <v>892</v>
      </c>
    </row>
    <row customHeight="1" ht="11.25">
      <c r="A213" s="5226" t="s">
        <v>2245</v>
      </c>
      <c r="B213" s="5226" t="s">
        <v>16</v>
      </c>
      <c r="C213" s="5226" t="s">
        <v>2250</v>
      </c>
      <c r="D213" s="5226" t="s">
        <v>2251</v>
      </c>
      <c r="E213" s="5226" t="s">
        <v>2252</v>
      </c>
      <c r="F213" s="5226" t="s">
        <v>2253</v>
      </c>
      <c r="G213" s="5226" t="s">
        <v>22</v>
      </c>
      <c r="H213" s="5226" t="s">
        <v>22</v>
      </c>
      <c r="I213" s="5226" t="s">
        <v>852</v>
      </c>
    </row>
    <row customHeight="1" ht="11.25">
      <c r="A214" s="5226" t="s">
        <v>2245</v>
      </c>
      <c r="B214" s="5226" t="s">
        <v>16</v>
      </c>
      <c r="C214" s="5226" t="s">
        <v>2280</v>
      </c>
      <c r="D214" s="5226" t="s">
        <v>2281</v>
      </c>
      <c r="E214" s="5226" t="s">
        <v>2282</v>
      </c>
      <c r="F214" s="5226" t="s">
        <v>2283</v>
      </c>
      <c r="G214" s="5226" t="s">
        <v>2284</v>
      </c>
      <c r="H214" s="5226" t="s">
        <v>22</v>
      </c>
      <c r="I214" s="5226" t="s">
        <v>852</v>
      </c>
    </row>
    <row customHeight="1" ht="11.25">
      <c r="A215" s="5226" t="s">
        <v>2245</v>
      </c>
      <c r="B215" s="5226" t="s">
        <v>16</v>
      </c>
      <c r="C215" s="5226" t="s">
        <v>2839</v>
      </c>
      <c r="D215" s="5226" t="s">
        <v>2840</v>
      </c>
      <c r="E215" s="5226" t="s">
        <v>2841</v>
      </c>
      <c r="F215" s="5226" t="s">
        <v>2507</v>
      </c>
      <c r="G215" s="5226" t="s">
        <v>22</v>
      </c>
      <c r="H215" s="5226" t="s">
        <v>22</v>
      </c>
      <c r="I215" s="5226" t="s">
        <v>852</v>
      </c>
    </row>
    <row customHeight="1" ht="11.25">
      <c r="A216" s="5226" t="s">
        <v>2245</v>
      </c>
      <c r="B216" s="5226" t="s">
        <v>16</v>
      </c>
      <c r="C216" s="5226" t="s">
        <v>2842</v>
      </c>
      <c r="D216" s="5226" t="s">
        <v>2843</v>
      </c>
      <c r="E216" s="5226" t="s">
        <v>2844</v>
      </c>
      <c r="F216" s="5226" t="s">
        <v>2845</v>
      </c>
      <c r="G216" s="5226" t="s">
        <v>22</v>
      </c>
      <c r="H216" s="5226" t="s">
        <v>22</v>
      </c>
      <c r="I216" s="5226" t="s">
        <v>852</v>
      </c>
    </row>
    <row customHeight="1" ht="11.25">
      <c r="A217" s="5226" t="s">
        <v>2245</v>
      </c>
      <c r="B217" s="5226" t="s">
        <v>16</v>
      </c>
      <c r="C217" s="5226" t="s">
        <v>2317</v>
      </c>
      <c r="D217" s="5226" t="s">
        <v>2318</v>
      </c>
      <c r="E217" s="5226" t="s">
        <v>2319</v>
      </c>
      <c r="F217" s="5226" t="s">
        <v>2320</v>
      </c>
      <c r="G217" s="5226" t="s">
        <v>22</v>
      </c>
      <c r="H217" s="5226" t="s">
        <v>22</v>
      </c>
      <c r="I217" s="5226" t="s">
        <v>852</v>
      </c>
    </row>
    <row customHeight="1" ht="11.25">
      <c r="A218" s="5226" t="s">
        <v>2245</v>
      </c>
      <c r="B218" s="5226" t="s">
        <v>16</v>
      </c>
      <c r="C218" s="5226" t="s">
        <v>2846</v>
      </c>
      <c r="D218" s="5226" t="s">
        <v>2847</v>
      </c>
      <c r="E218" s="5226" t="s">
        <v>2848</v>
      </c>
      <c r="F218" s="5226" t="s">
        <v>2488</v>
      </c>
      <c r="G218" s="5226" t="s">
        <v>2849</v>
      </c>
      <c r="H218" s="5226" t="s">
        <v>22</v>
      </c>
      <c r="I218" s="5226" t="s">
        <v>852</v>
      </c>
    </row>
    <row customHeight="1" ht="11.25">
      <c r="A219" s="5226" t="s">
        <v>2245</v>
      </c>
      <c r="B219" s="5226" t="s">
        <v>16</v>
      </c>
      <c r="C219" s="5226" t="s">
        <v>2335</v>
      </c>
      <c r="D219" s="5226" t="s">
        <v>2336</v>
      </c>
      <c r="E219" s="5226" t="s">
        <v>2337</v>
      </c>
      <c r="F219" s="5226" t="s">
        <v>2338</v>
      </c>
      <c r="G219" s="5226" t="s">
        <v>22</v>
      </c>
      <c r="H219" s="5226" t="s">
        <v>22</v>
      </c>
      <c r="I219" s="5226" t="s">
        <v>852</v>
      </c>
    </row>
    <row customHeight="1" ht="11.25">
      <c r="A220" s="5226" t="s">
        <v>2245</v>
      </c>
      <c r="B220" s="5226" t="s">
        <v>16</v>
      </c>
      <c r="C220" s="5226" t="s">
        <v>2850</v>
      </c>
      <c r="D220" s="5226" t="s">
        <v>2851</v>
      </c>
      <c r="E220" s="5226" t="s">
        <v>2852</v>
      </c>
      <c r="F220" s="5226" t="s">
        <v>2507</v>
      </c>
      <c r="G220" s="5226" t="s">
        <v>2853</v>
      </c>
      <c r="H220" s="5226" t="s">
        <v>22</v>
      </c>
      <c r="I220" s="5226" t="s">
        <v>852</v>
      </c>
    </row>
    <row customHeight="1" ht="11.25">
      <c r="A221" s="5226" t="s">
        <v>2245</v>
      </c>
      <c r="B221" s="5226" t="s">
        <v>16</v>
      </c>
      <c r="C221" s="5226" t="s">
        <v>2854</v>
      </c>
      <c r="D221" s="5226" t="s">
        <v>2855</v>
      </c>
      <c r="E221" s="5226" t="s">
        <v>2856</v>
      </c>
      <c r="F221" s="5226" t="s">
        <v>573</v>
      </c>
      <c r="G221" s="5226" t="s">
        <v>22</v>
      </c>
      <c r="H221" s="5226" t="s">
        <v>22</v>
      </c>
      <c r="I221" s="5226" t="s">
        <v>852</v>
      </c>
    </row>
    <row customHeight="1" ht="11.25">
      <c r="A222" s="5226" t="s">
        <v>2245</v>
      </c>
      <c r="B222" s="5226" t="s">
        <v>16</v>
      </c>
      <c r="C222" s="5226" t="s">
        <v>2857</v>
      </c>
      <c r="D222" s="5226" t="s">
        <v>2858</v>
      </c>
      <c r="E222" s="5226" t="s">
        <v>2859</v>
      </c>
      <c r="F222" s="5226" t="s">
        <v>2511</v>
      </c>
      <c r="G222" s="5226" t="s">
        <v>2860</v>
      </c>
      <c r="H222" s="5226" t="s">
        <v>22</v>
      </c>
      <c r="I222" s="5226" t="s">
        <v>852</v>
      </c>
    </row>
    <row customHeight="1" ht="11.25">
      <c r="A223" s="5226" t="s">
        <v>2245</v>
      </c>
      <c r="B223" s="5226" t="s">
        <v>16</v>
      </c>
      <c r="C223" s="5226" t="s">
        <v>2355</v>
      </c>
      <c r="D223" s="5226" t="s">
        <v>2356</v>
      </c>
      <c r="E223" s="5226" t="s">
        <v>2357</v>
      </c>
      <c r="F223" s="5226" t="s">
        <v>2249</v>
      </c>
      <c r="G223" s="5226" t="s">
        <v>22</v>
      </c>
      <c r="H223" s="5226" t="s">
        <v>22</v>
      </c>
      <c r="I223" s="5226" t="s">
        <v>852</v>
      </c>
    </row>
    <row customHeight="1" ht="11.25">
      <c r="A224" s="5226" t="s">
        <v>2245</v>
      </c>
      <c r="B224" s="5226" t="s">
        <v>16</v>
      </c>
      <c r="C224" s="5226" t="s">
        <v>2861</v>
      </c>
      <c r="D224" s="5226" t="s">
        <v>2862</v>
      </c>
      <c r="E224" s="5226" t="s">
        <v>2863</v>
      </c>
      <c r="F224" s="5226" t="s">
        <v>2864</v>
      </c>
      <c r="G224" s="5226" t="s">
        <v>22</v>
      </c>
      <c r="H224" s="5226" t="s">
        <v>22</v>
      </c>
      <c r="I224" s="5226" t="s">
        <v>852</v>
      </c>
    </row>
    <row customHeight="1" ht="11.25">
      <c r="A225" s="5226" t="s">
        <v>2245</v>
      </c>
      <c r="B225" s="5226" t="s">
        <v>16</v>
      </c>
      <c r="C225" s="5226" t="s">
        <v>2865</v>
      </c>
      <c r="D225" s="5226" t="s">
        <v>2866</v>
      </c>
      <c r="E225" s="5226" t="s">
        <v>2867</v>
      </c>
      <c r="F225" s="5226" t="s">
        <v>51</v>
      </c>
      <c r="G225" s="5226" t="s">
        <v>2670</v>
      </c>
      <c r="H225" s="5226" t="s">
        <v>22</v>
      </c>
      <c r="I225" s="5226" t="s">
        <v>852</v>
      </c>
    </row>
    <row customHeight="1" ht="11.25">
      <c r="A226" s="5226" t="s">
        <v>2245</v>
      </c>
      <c r="B226" s="5226" t="s">
        <v>16</v>
      </c>
      <c r="C226" s="5226" t="s">
        <v>2868</v>
      </c>
      <c r="D226" s="5226" t="s">
        <v>2869</v>
      </c>
      <c r="E226" s="5226" t="s">
        <v>2870</v>
      </c>
      <c r="F226" s="5226" t="s">
        <v>2871</v>
      </c>
      <c r="G226" s="5226" t="s">
        <v>22</v>
      </c>
      <c r="H226" s="5226" t="s">
        <v>22</v>
      </c>
      <c r="I226" s="5226" t="s">
        <v>852</v>
      </c>
    </row>
    <row customHeight="1" ht="11.25">
      <c r="A227" s="5226" t="s">
        <v>2245</v>
      </c>
      <c r="B227" s="5226" t="s">
        <v>16</v>
      </c>
      <c r="C227" s="5226" t="s">
        <v>2370</v>
      </c>
      <c r="D227" s="5226" t="s">
        <v>2371</v>
      </c>
      <c r="E227" s="5226" t="s">
        <v>2372</v>
      </c>
      <c r="F227" s="5226" t="s">
        <v>2373</v>
      </c>
      <c r="G227" s="5226" t="s">
        <v>22</v>
      </c>
      <c r="H227" s="5226" t="s">
        <v>22</v>
      </c>
      <c r="I227" s="5226" t="s">
        <v>852</v>
      </c>
    </row>
    <row customHeight="1" ht="11.25">
      <c r="A228" s="5226" t="s">
        <v>2245</v>
      </c>
      <c r="B228" s="5226" t="s">
        <v>16</v>
      </c>
      <c r="C228" s="5226" t="s">
        <v>2374</v>
      </c>
      <c r="D228" s="5226" t="s">
        <v>2375</v>
      </c>
      <c r="E228" s="5226" t="s">
        <v>2376</v>
      </c>
      <c r="F228" s="5226" t="s">
        <v>2377</v>
      </c>
      <c r="G228" s="5226" t="s">
        <v>22</v>
      </c>
      <c r="H228" s="5226" t="s">
        <v>22</v>
      </c>
      <c r="I228" s="5226" t="s">
        <v>852</v>
      </c>
    </row>
    <row customHeight="1" ht="11.25">
      <c r="A229" s="5226" t="s">
        <v>2245</v>
      </c>
      <c r="B229" s="5226" t="s">
        <v>16</v>
      </c>
      <c r="C229" s="5226" t="s">
        <v>2872</v>
      </c>
      <c r="D229" s="5226" t="s">
        <v>2873</v>
      </c>
      <c r="E229" s="5226" t="s">
        <v>2874</v>
      </c>
      <c r="F229" s="5226" t="s">
        <v>2466</v>
      </c>
      <c r="G229" s="5226" t="s">
        <v>22</v>
      </c>
      <c r="H229" s="5226" t="s">
        <v>22</v>
      </c>
      <c r="I229" s="5226" t="s">
        <v>852</v>
      </c>
    </row>
    <row customHeight="1" ht="11.25">
      <c r="A230" s="5226" t="s">
        <v>2245</v>
      </c>
      <c r="B230" s="5226" t="s">
        <v>16</v>
      </c>
      <c r="C230" s="5226" t="s">
        <v>2378</v>
      </c>
      <c r="D230" s="5226" t="s">
        <v>2379</v>
      </c>
      <c r="E230" s="5226" t="s">
        <v>2380</v>
      </c>
      <c r="F230" s="5226" t="s">
        <v>2381</v>
      </c>
      <c r="G230" s="5226" t="s">
        <v>22</v>
      </c>
      <c r="H230" s="5226" t="s">
        <v>22</v>
      </c>
      <c r="I230" s="5226" t="s">
        <v>852</v>
      </c>
    </row>
    <row customHeight="1" ht="11.25">
      <c r="A231" s="5226" t="s">
        <v>2245</v>
      </c>
      <c r="B231" s="5226" t="s">
        <v>16</v>
      </c>
      <c r="C231" s="5226" t="s">
        <v>2875</v>
      </c>
      <c r="D231" s="5226" t="s">
        <v>2876</v>
      </c>
      <c r="E231" s="5226" t="s">
        <v>2877</v>
      </c>
      <c r="F231" s="5226" t="s">
        <v>2433</v>
      </c>
      <c r="G231" s="5226" t="s">
        <v>2878</v>
      </c>
      <c r="H231" s="5226" t="s">
        <v>22</v>
      </c>
      <c r="I231" s="5226" t="s">
        <v>852</v>
      </c>
    </row>
    <row customHeight="1" ht="11.25">
      <c r="A232" s="5226" t="s">
        <v>2245</v>
      </c>
      <c r="B232" s="5226" t="s">
        <v>16</v>
      </c>
      <c r="C232" s="5226" t="s">
        <v>2879</v>
      </c>
      <c r="D232" s="5226" t="s">
        <v>2880</v>
      </c>
      <c r="E232" s="5226" t="s">
        <v>2881</v>
      </c>
      <c r="F232" s="5226" t="s">
        <v>2669</v>
      </c>
      <c r="G232" s="5226" t="s">
        <v>2882</v>
      </c>
      <c r="H232" s="5226" t="s">
        <v>22</v>
      </c>
      <c r="I232" s="5226" t="s">
        <v>852</v>
      </c>
    </row>
    <row customHeight="1" ht="11.25">
      <c r="A233" s="5226" t="s">
        <v>2245</v>
      </c>
      <c r="B233" s="5226" t="s">
        <v>16</v>
      </c>
      <c r="C233" s="5226" t="s">
        <v>2883</v>
      </c>
      <c r="D233" s="5226" t="s">
        <v>2880</v>
      </c>
      <c r="E233" s="5226" t="s">
        <v>2884</v>
      </c>
      <c r="F233" s="5226" t="s">
        <v>2503</v>
      </c>
      <c r="G233" s="5226" t="s">
        <v>22</v>
      </c>
      <c r="H233" s="5226" t="s">
        <v>22</v>
      </c>
      <c r="I233" s="5226" t="s">
        <v>852</v>
      </c>
    </row>
    <row customHeight="1" ht="11.25">
      <c r="A234" s="5226" t="s">
        <v>2245</v>
      </c>
      <c r="B234" s="5226" t="s">
        <v>16</v>
      </c>
      <c r="C234" s="5226" t="s">
        <v>2885</v>
      </c>
      <c r="D234" s="5226" t="s">
        <v>2880</v>
      </c>
      <c r="E234" s="5226" t="s">
        <v>2886</v>
      </c>
      <c r="F234" s="5226" t="s">
        <v>2887</v>
      </c>
      <c r="G234" s="5226" t="s">
        <v>22</v>
      </c>
      <c r="H234" s="5226" t="s">
        <v>22</v>
      </c>
      <c r="I234" s="5226" t="s">
        <v>852</v>
      </c>
    </row>
    <row customHeight="1" ht="11.25">
      <c r="A235" s="5226" t="s">
        <v>2245</v>
      </c>
      <c r="B235" s="5226" t="s">
        <v>16</v>
      </c>
      <c r="C235" s="5226" t="s">
        <v>13</v>
      </c>
      <c r="D235" s="5226" t="s">
        <v>46</v>
      </c>
      <c r="E235" s="5226" t="s">
        <v>49</v>
      </c>
      <c r="F235" s="5226" t="s">
        <v>51</v>
      </c>
      <c r="G235" s="5226" t="s">
        <v>2888</v>
      </c>
      <c r="H235" s="5226" t="s">
        <v>22</v>
      </c>
      <c r="I235" s="5226" t="s">
        <v>852</v>
      </c>
    </row>
    <row customHeight="1" ht="11.25">
      <c r="A236" s="5226" t="s">
        <v>2245</v>
      </c>
      <c r="B236" s="5226" t="s">
        <v>16</v>
      </c>
      <c r="C236" s="5226" t="s">
        <v>2889</v>
      </c>
      <c r="D236" s="5226" t="s">
        <v>2890</v>
      </c>
      <c r="E236" s="5226" t="s">
        <v>2891</v>
      </c>
      <c r="F236" s="5226" t="s">
        <v>2466</v>
      </c>
      <c r="G236" s="5226" t="s">
        <v>22</v>
      </c>
      <c r="H236" s="5226" t="s">
        <v>22</v>
      </c>
      <c r="I236" s="5226" t="s">
        <v>852</v>
      </c>
    </row>
    <row customHeight="1" ht="11.25">
      <c r="A237" s="5226" t="s">
        <v>2245</v>
      </c>
      <c r="B237" s="5226" t="s">
        <v>16</v>
      </c>
      <c r="C237" s="5226" t="s">
        <v>2892</v>
      </c>
      <c r="D237" s="5226" t="s">
        <v>2893</v>
      </c>
      <c r="E237" s="5226" t="s">
        <v>2894</v>
      </c>
      <c r="F237" s="5226" t="s">
        <v>2895</v>
      </c>
      <c r="G237" s="5226" t="s">
        <v>2896</v>
      </c>
      <c r="H237" s="5226" t="s">
        <v>22</v>
      </c>
      <c r="I237" s="5226" t="s">
        <v>852</v>
      </c>
    </row>
    <row customHeight="1" ht="11.25">
      <c r="A238" s="5226" t="s">
        <v>2245</v>
      </c>
      <c r="B238" s="5226" t="s">
        <v>16</v>
      </c>
      <c r="C238" s="5226" t="s">
        <v>2897</v>
      </c>
      <c r="D238" s="5226" t="s">
        <v>2898</v>
      </c>
      <c r="E238" s="5226" t="s">
        <v>2899</v>
      </c>
      <c r="F238" s="5226" t="s">
        <v>2664</v>
      </c>
      <c r="G238" s="5226" t="s">
        <v>22</v>
      </c>
      <c r="H238" s="5226" t="s">
        <v>22</v>
      </c>
      <c r="I238" s="5226" t="s">
        <v>852</v>
      </c>
    </row>
    <row customHeight="1" ht="11.25">
      <c r="A239" s="5226" t="s">
        <v>2245</v>
      </c>
      <c r="B239" s="5226" t="s">
        <v>16</v>
      </c>
      <c r="C239" s="5226" t="s">
        <v>2404</v>
      </c>
      <c r="D239" s="5226" t="s">
        <v>2405</v>
      </c>
      <c r="E239" s="5226" t="s">
        <v>2406</v>
      </c>
      <c r="F239" s="5226" t="s">
        <v>2361</v>
      </c>
      <c r="G239" s="5226" t="s">
        <v>2407</v>
      </c>
      <c r="H239" s="5226" t="s">
        <v>22</v>
      </c>
      <c r="I239" s="5226" t="s">
        <v>852</v>
      </c>
    </row>
    <row customHeight="1" ht="11.25">
      <c r="A240" s="5226" t="s">
        <v>2245</v>
      </c>
      <c r="B240" s="5226" t="s">
        <v>16</v>
      </c>
      <c r="C240" s="5226" t="s">
        <v>2900</v>
      </c>
      <c r="D240" s="5226" t="s">
        <v>2901</v>
      </c>
      <c r="E240" s="5226" t="s">
        <v>2902</v>
      </c>
      <c r="F240" s="5226" t="s">
        <v>2450</v>
      </c>
      <c r="G240" s="5226" t="s">
        <v>2903</v>
      </c>
      <c r="H240" s="5226" t="s">
        <v>22</v>
      </c>
      <c r="I240" s="5226" t="s">
        <v>852</v>
      </c>
    </row>
    <row customHeight="1" ht="11.25">
      <c r="A241" s="5226" t="s">
        <v>2245</v>
      </c>
      <c r="B241" s="5226" t="s">
        <v>16</v>
      </c>
      <c r="C241" s="5226" t="s">
        <v>2904</v>
      </c>
      <c r="D241" s="5226" t="s">
        <v>2905</v>
      </c>
      <c r="E241" s="5226" t="s">
        <v>2906</v>
      </c>
      <c r="F241" s="5226" t="s">
        <v>2474</v>
      </c>
      <c r="G241" s="5226" t="s">
        <v>22</v>
      </c>
      <c r="H241" s="5226" t="s">
        <v>22</v>
      </c>
      <c r="I241" s="5226" t="s">
        <v>852</v>
      </c>
    </row>
    <row customHeight="1" ht="11.25">
      <c r="A242" s="5226" t="s">
        <v>2245</v>
      </c>
      <c r="B242" s="5226" t="s">
        <v>16</v>
      </c>
      <c r="C242" s="5226" t="s">
        <v>2907</v>
      </c>
      <c r="D242" s="5226" t="s">
        <v>2908</v>
      </c>
      <c r="E242" s="5226" t="s">
        <v>2909</v>
      </c>
      <c r="F242" s="5226" t="s">
        <v>2597</v>
      </c>
      <c r="G242" s="5226" t="s">
        <v>2910</v>
      </c>
      <c r="H242" s="5226" t="s">
        <v>22</v>
      </c>
      <c r="I242" s="5226" t="s">
        <v>852</v>
      </c>
    </row>
    <row customHeight="1" ht="11.25">
      <c r="A243" s="5226" t="s">
        <v>2245</v>
      </c>
      <c r="B243" s="5226" t="s">
        <v>16</v>
      </c>
      <c r="C243" s="5226" t="s">
        <v>2911</v>
      </c>
      <c r="D243" s="5226" t="s">
        <v>2912</v>
      </c>
      <c r="E243" s="5226" t="s">
        <v>2913</v>
      </c>
      <c r="F243" s="5226" t="s">
        <v>2723</v>
      </c>
      <c r="G243" s="5226" t="s">
        <v>2914</v>
      </c>
      <c r="H243" s="5226" t="s">
        <v>22</v>
      </c>
      <c r="I243" s="5226" t="s">
        <v>852</v>
      </c>
    </row>
    <row customHeight="1" ht="11.25">
      <c r="A244" s="5226" t="s">
        <v>2245</v>
      </c>
      <c r="B244" s="5226" t="s">
        <v>16</v>
      </c>
      <c r="C244" s="5226" t="s">
        <v>2441</v>
      </c>
      <c r="D244" s="5226" t="s">
        <v>2442</v>
      </c>
      <c r="E244" s="5226" t="s">
        <v>2443</v>
      </c>
      <c r="F244" s="5226" t="s">
        <v>2300</v>
      </c>
      <c r="G244" s="5226" t="s">
        <v>22</v>
      </c>
      <c r="H244" s="5226" t="s">
        <v>22</v>
      </c>
      <c r="I244" s="5226" t="s">
        <v>852</v>
      </c>
    </row>
    <row customHeight="1" ht="11.25">
      <c r="A245" s="5226" t="s">
        <v>2245</v>
      </c>
      <c r="B245" s="5226" t="s">
        <v>16</v>
      </c>
      <c r="C245" s="5226" t="s">
        <v>2915</v>
      </c>
      <c r="D245" s="5226" t="s">
        <v>2916</v>
      </c>
      <c r="E245" s="5226" t="s">
        <v>2917</v>
      </c>
      <c r="F245" s="5226" t="s">
        <v>2474</v>
      </c>
      <c r="G245" s="5226" t="s">
        <v>22</v>
      </c>
      <c r="H245" s="5226" t="s">
        <v>22</v>
      </c>
      <c r="I245" s="5226" t="s">
        <v>852</v>
      </c>
    </row>
    <row customHeight="1" ht="11.25">
      <c r="A246" s="5226" t="s">
        <v>2245</v>
      </c>
      <c r="B246" s="5226" t="s">
        <v>16</v>
      </c>
      <c r="C246" s="5226" t="s">
        <v>2451</v>
      </c>
      <c r="D246" s="5226" t="s">
        <v>2452</v>
      </c>
      <c r="E246" s="5226" t="s">
        <v>2453</v>
      </c>
      <c r="F246" s="5226" t="s">
        <v>2454</v>
      </c>
      <c r="G246" s="5226" t="s">
        <v>22</v>
      </c>
      <c r="H246" s="5226" t="s">
        <v>22</v>
      </c>
      <c r="I246" s="5226" t="s">
        <v>852</v>
      </c>
    </row>
    <row customHeight="1" ht="11.25">
      <c r="A247" s="5226" t="s">
        <v>2245</v>
      </c>
      <c r="B247" s="5226" t="s">
        <v>16</v>
      </c>
      <c r="C247" s="5226" t="s">
        <v>2918</v>
      </c>
      <c r="D247" s="5226" t="s">
        <v>2919</v>
      </c>
      <c r="E247" s="5226" t="s">
        <v>2920</v>
      </c>
      <c r="F247" s="5226" t="s">
        <v>2365</v>
      </c>
      <c r="G247" s="5226" t="s">
        <v>22</v>
      </c>
      <c r="H247" s="5226" t="s">
        <v>22</v>
      </c>
      <c r="I247" s="5226" t="s">
        <v>852</v>
      </c>
    </row>
    <row customHeight="1" ht="11.25">
      <c r="A248" s="5226" t="s">
        <v>2245</v>
      </c>
      <c r="B248" s="5226" t="s">
        <v>16</v>
      </c>
      <c r="C248" s="5226" t="s">
        <v>2921</v>
      </c>
      <c r="D248" s="5226" t="s">
        <v>2922</v>
      </c>
      <c r="E248" s="5226" t="s">
        <v>2923</v>
      </c>
      <c r="F248" s="5226" t="s">
        <v>2795</v>
      </c>
      <c r="G248" s="5226" t="s">
        <v>2924</v>
      </c>
      <c r="H248" s="5226" t="s">
        <v>22</v>
      </c>
      <c r="I248" s="5226" t="s">
        <v>852</v>
      </c>
    </row>
    <row customHeight="1" ht="11.25">
      <c r="A249" s="5226" t="s">
        <v>2245</v>
      </c>
      <c r="B249" s="5226" t="s">
        <v>16</v>
      </c>
      <c r="C249" s="5226" t="s">
        <v>2925</v>
      </c>
      <c r="D249" s="5226" t="s">
        <v>2926</v>
      </c>
      <c r="E249" s="5226" t="s">
        <v>2927</v>
      </c>
      <c r="F249" s="5226" t="s">
        <v>2422</v>
      </c>
      <c r="G249" s="5226" t="s">
        <v>22</v>
      </c>
      <c r="H249" s="5226" t="s">
        <v>22</v>
      </c>
      <c r="I249" s="5226" t="s">
        <v>852</v>
      </c>
    </row>
    <row customHeight="1" ht="11.25">
      <c r="A250" s="5226" t="s">
        <v>2245</v>
      </c>
      <c r="B250" s="5226" t="s">
        <v>16</v>
      </c>
      <c r="C250" s="5226" t="s">
        <v>2928</v>
      </c>
      <c r="D250" s="5226" t="s">
        <v>2929</v>
      </c>
      <c r="E250" s="5226" t="s">
        <v>2930</v>
      </c>
      <c r="F250" s="5226" t="s">
        <v>2462</v>
      </c>
      <c r="G250" s="5226" t="s">
        <v>22</v>
      </c>
      <c r="H250" s="5226" t="s">
        <v>22</v>
      </c>
      <c r="I250" s="5226" t="s">
        <v>852</v>
      </c>
    </row>
    <row customHeight="1" ht="11.25">
      <c r="A251" s="5226" t="s">
        <v>2245</v>
      </c>
      <c r="B251" s="5226" t="s">
        <v>16</v>
      </c>
      <c r="C251" s="5226" t="s">
        <v>2931</v>
      </c>
      <c r="D251" s="5226" t="s">
        <v>2932</v>
      </c>
      <c r="E251" s="5226" t="s">
        <v>2933</v>
      </c>
      <c r="F251" s="5226" t="s">
        <v>2934</v>
      </c>
      <c r="G251" s="5226" t="s">
        <v>2935</v>
      </c>
      <c r="H251" s="5226" t="s">
        <v>22</v>
      </c>
      <c r="I251" s="5226" t="s">
        <v>852</v>
      </c>
    </row>
    <row customHeight="1" ht="11.25">
      <c r="A252" s="5226" t="s">
        <v>2245</v>
      </c>
      <c r="B252" s="5226" t="s">
        <v>16</v>
      </c>
      <c r="C252" s="5226" t="s">
        <v>2936</v>
      </c>
      <c r="D252" s="5226" t="s">
        <v>2937</v>
      </c>
      <c r="E252" s="5226" t="s">
        <v>2938</v>
      </c>
      <c r="F252" s="5226" t="s">
        <v>2939</v>
      </c>
      <c r="G252" s="5226" t="s">
        <v>22</v>
      </c>
      <c r="H252" s="5226" t="s">
        <v>22</v>
      </c>
      <c r="I252" s="5226" t="s">
        <v>852</v>
      </c>
    </row>
    <row customHeight="1" ht="11.25">
      <c r="A253" s="5226" t="s">
        <v>2245</v>
      </c>
      <c r="B253" s="5226" t="s">
        <v>16</v>
      </c>
      <c r="C253" s="5226" t="s">
        <v>2940</v>
      </c>
      <c r="D253" s="5226" t="s">
        <v>2941</v>
      </c>
      <c r="E253" s="5226" t="s">
        <v>2942</v>
      </c>
      <c r="F253" s="5226" t="s">
        <v>2511</v>
      </c>
      <c r="G253" s="5226" t="s">
        <v>2943</v>
      </c>
      <c r="H253" s="5226" t="s">
        <v>22</v>
      </c>
      <c r="I253" s="5226" t="s">
        <v>852</v>
      </c>
    </row>
    <row customHeight="1" ht="11.25">
      <c r="A254" s="5226" t="s">
        <v>2245</v>
      </c>
      <c r="B254" s="5226" t="s">
        <v>16</v>
      </c>
      <c r="C254" s="5226" t="s">
        <v>2455</v>
      </c>
      <c r="D254" s="5226" t="s">
        <v>2456</v>
      </c>
      <c r="E254" s="5226" t="s">
        <v>2457</v>
      </c>
      <c r="F254" s="5226" t="s">
        <v>2458</v>
      </c>
      <c r="G254" s="5226" t="s">
        <v>22</v>
      </c>
      <c r="H254" s="5226" t="s">
        <v>22</v>
      </c>
      <c r="I254" s="5226" t="s">
        <v>852</v>
      </c>
    </row>
    <row customHeight="1" ht="11.25">
      <c r="A255" s="5226" t="s">
        <v>2245</v>
      </c>
      <c r="B255" s="5226" t="s">
        <v>16</v>
      </c>
      <c r="C255" s="5226" t="s">
        <v>2467</v>
      </c>
      <c r="D255" s="5226" t="s">
        <v>2468</v>
      </c>
      <c r="E255" s="5226" t="s">
        <v>2469</v>
      </c>
      <c r="F255" s="5226" t="s">
        <v>2470</v>
      </c>
      <c r="G255" s="5226" t="s">
        <v>22</v>
      </c>
      <c r="H255" s="5226" t="s">
        <v>22</v>
      </c>
      <c r="I255" s="5226" t="s">
        <v>852</v>
      </c>
    </row>
    <row customHeight="1" ht="11.25">
      <c r="A256" s="5226" t="s">
        <v>2245</v>
      </c>
      <c r="B256" s="5226" t="s">
        <v>16</v>
      </c>
      <c r="C256" s="5226" t="s">
        <v>2944</v>
      </c>
      <c r="D256" s="5226" t="s">
        <v>2945</v>
      </c>
      <c r="E256" s="5226" t="s">
        <v>2946</v>
      </c>
      <c r="F256" s="5226" t="s">
        <v>2578</v>
      </c>
      <c r="G256" s="5226" t="s">
        <v>22</v>
      </c>
      <c r="H256" s="5226" t="s">
        <v>22</v>
      </c>
      <c r="I256" s="5226" t="s">
        <v>852</v>
      </c>
    </row>
    <row customHeight="1" ht="11.25">
      <c r="A257" s="5226" t="s">
        <v>2245</v>
      </c>
      <c r="B257" s="5226" t="s">
        <v>16</v>
      </c>
      <c r="C257" s="5226" t="s">
        <v>2947</v>
      </c>
      <c r="D257" s="5226" t="s">
        <v>2948</v>
      </c>
      <c r="E257" s="5226" t="s">
        <v>2949</v>
      </c>
      <c r="F257" s="5226" t="s">
        <v>2950</v>
      </c>
      <c r="G257" s="5226" t="s">
        <v>22</v>
      </c>
      <c r="H257" s="5226" t="s">
        <v>22</v>
      </c>
      <c r="I257" s="5226" t="s">
        <v>852</v>
      </c>
    </row>
    <row customHeight="1" ht="11.25">
      <c r="A258" s="5226" t="s">
        <v>2245</v>
      </c>
      <c r="B258" s="5226" t="s">
        <v>16</v>
      </c>
      <c r="C258" s="5226" t="s">
        <v>2951</v>
      </c>
      <c r="D258" s="5226" t="s">
        <v>2952</v>
      </c>
      <c r="E258" s="5226" t="s">
        <v>2953</v>
      </c>
      <c r="F258" s="5226" t="s">
        <v>2365</v>
      </c>
      <c r="G258" s="5226" t="s">
        <v>22</v>
      </c>
      <c r="H258" s="5226" t="s">
        <v>22</v>
      </c>
      <c r="I258" s="5226" t="s">
        <v>852</v>
      </c>
    </row>
    <row customHeight="1" ht="11.25">
      <c r="A259" s="5226" t="s">
        <v>2245</v>
      </c>
      <c r="B259" s="5226" t="s">
        <v>16</v>
      </c>
      <c r="C259" s="5226" t="s">
        <v>2954</v>
      </c>
      <c r="D259" s="5226" t="s">
        <v>2955</v>
      </c>
      <c r="E259" s="5226" t="s">
        <v>2956</v>
      </c>
      <c r="F259" s="5226" t="s">
        <v>2437</v>
      </c>
      <c r="G259" s="5226" t="s">
        <v>22</v>
      </c>
      <c r="H259" s="5226" t="s">
        <v>22</v>
      </c>
      <c r="I259" s="5226" t="s">
        <v>852</v>
      </c>
    </row>
    <row customHeight="1" ht="11.25">
      <c r="A260" s="5226" t="s">
        <v>2245</v>
      </c>
      <c r="B260" s="5226" t="s">
        <v>16</v>
      </c>
      <c r="C260" s="5226" t="s">
        <v>2957</v>
      </c>
      <c r="D260" s="5226" t="s">
        <v>2958</v>
      </c>
      <c r="E260" s="5226" t="s">
        <v>2959</v>
      </c>
      <c r="F260" s="5226" t="s">
        <v>2283</v>
      </c>
      <c r="G260" s="5226" t="s">
        <v>22</v>
      </c>
      <c r="H260" s="5226" t="s">
        <v>22</v>
      </c>
      <c r="I260" s="5226" t="s">
        <v>852</v>
      </c>
    </row>
    <row customHeight="1" ht="11.25">
      <c r="A261" s="5226" t="s">
        <v>2245</v>
      </c>
      <c r="B261" s="5226" t="s">
        <v>16</v>
      </c>
      <c r="C261" s="5226" t="s">
        <v>2960</v>
      </c>
      <c r="D261" s="5226" t="s">
        <v>2961</v>
      </c>
      <c r="E261" s="5226" t="s">
        <v>2962</v>
      </c>
      <c r="F261" s="5226" t="s">
        <v>2488</v>
      </c>
      <c r="G261" s="5226" t="s">
        <v>22</v>
      </c>
      <c r="H261" s="5226" t="s">
        <v>22</v>
      </c>
      <c r="I261" s="5226" t="s">
        <v>852</v>
      </c>
    </row>
    <row customHeight="1" ht="11.25">
      <c r="A262" s="5226" t="s">
        <v>2245</v>
      </c>
      <c r="B262" s="5226" t="s">
        <v>16</v>
      </c>
      <c r="C262" s="5226" t="s">
        <v>2963</v>
      </c>
      <c r="D262" s="5226" t="s">
        <v>2964</v>
      </c>
      <c r="E262" s="5226" t="s">
        <v>2965</v>
      </c>
      <c r="F262" s="5226" t="s">
        <v>2488</v>
      </c>
      <c r="G262" s="5226" t="s">
        <v>22</v>
      </c>
      <c r="H262" s="5226" t="s">
        <v>22</v>
      </c>
      <c r="I262" s="5226" t="s">
        <v>852</v>
      </c>
    </row>
    <row customHeight="1" ht="11.25">
      <c r="A263" s="5226" t="s">
        <v>2245</v>
      </c>
      <c r="B263" s="5226" t="s">
        <v>16</v>
      </c>
      <c r="C263" s="5226" t="s">
        <v>2966</v>
      </c>
      <c r="D263" s="5226" t="s">
        <v>2967</v>
      </c>
      <c r="E263" s="5226" t="s">
        <v>2968</v>
      </c>
      <c r="F263" s="5226" t="s">
        <v>2377</v>
      </c>
      <c r="G263" s="5226" t="s">
        <v>22</v>
      </c>
      <c r="H263" s="5226" t="s">
        <v>22</v>
      </c>
      <c r="I263" s="5226" t="s">
        <v>852</v>
      </c>
    </row>
    <row customHeight="1" ht="11.25">
      <c r="A264" s="5226" t="s">
        <v>2245</v>
      </c>
      <c r="B264" s="5226" t="s">
        <v>16</v>
      </c>
      <c r="C264" s="5226" t="s">
        <v>2523</v>
      </c>
      <c r="D264" s="5226" t="s">
        <v>2524</v>
      </c>
      <c r="E264" s="5226" t="s">
        <v>2525</v>
      </c>
      <c r="F264" s="5226" t="s">
        <v>2437</v>
      </c>
      <c r="G264" s="5226" t="s">
        <v>22</v>
      </c>
      <c r="H264" s="5226" t="s">
        <v>22</v>
      </c>
      <c r="I264" s="5226" t="s">
        <v>852</v>
      </c>
    </row>
    <row customHeight="1" ht="11.25">
      <c r="A265" s="5226" t="s">
        <v>2245</v>
      </c>
      <c r="B265" s="5226" t="s">
        <v>16</v>
      </c>
      <c r="C265" s="5226" t="s">
        <v>2969</v>
      </c>
      <c r="D265" s="5226" t="s">
        <v>2970</v>
      </c>
      <c r="E265" s="5226" t="s">
        <v>2971</v>
      </c>
      <c r="F265" s="5226" t="s">
        <v>2361</v>
      </c>
      <c r="G265" s="5226" t="s">
        <v>22</v>
      </c>
      <c r="H265" s="5226" t="s">
        <v>22</v>
      </c>
      <c r="I265" s="5226" t="s">
        <v>852</v>
      </c>
    </row>
    <row customHeight="1" ht="11.25">
      <c r="A266" s="5226" t="s">
        <v>2245</v>
      </c>
      <c r="B266" s="5226" t="s">
        <v>16</v>
      </c>
      <c r="C266" s="5226" t="s">
        <v>2972</v>
      </c>
      <c r="D266" s="5226" t="s">
        <v>2973</v>
      </c>
      <c r="E266" s="5226" t="s">
        <v>2974</v>
      </c>
      <c r="F266" s="5226" t="s">
        <v>2283</v>
      </c>
      <c r="G266" s="5226" t="s">
        <v>2975</v>
      </c>
      <c r="H266" s="5226" t="s">
        <v>22</v>
      </c>
      <c r="I266" s="5226" t="s">
        <v>852</v>
      </c>
    </row>
    <row customHeight="1" ht="11.25">
      <c r="A267" s="5226" t="s">
        <v>2245</v>
      </c>
      <c r="B267" s="5226" t="s">
        <v>16</v>
      </c>
      <c r="C267" s="5226" t="s">
        <v>2976</v>
      </c>
      <c r="D267" s="5226" t="s">
        <v>2977</v>
      </c>
      <c r="E267" s="5226" t="s">
        <v>2978</v>
      </c>
      <c r="F267" s="5226" t="s">
        <v>2795</v>
      </c>
      <c r="G267" s="5226" t="s">
        <v>22</v>
      </c>
      <c r="H267" s="5226" t="s">
        <v>22</v>
      </c>
      <c r="I267" s="5226" t="s">
        <v>852</v>
      </c>
    </row>
    <row customHeight="1" ht="11.25">
      <c r="A268" s="5226" t="s">
        <v>2245</v>
      </c>
      <c r="B268" s="5226" t="s">
        <v>16</v>
      </c>
      <c r="C268" s="5226" t="s">
        <v>2979</v>
      </c>
      <c r="D268" s="5226" t="s">
        <v>2980</v>
      </c>
      <c r="E268" s="5226" t="s">
        <v>2981</v>
      </c>
      <c r="F268" s="5226" t="s">
        <v>2692</v>
      </c>
      <c r="G268" s="5226" t="s">
        <v>22</v>
      </c>
      <c r="H268" s="5226" t="s">
        <v>22</v>
      </c>
      <c r="I268" s="5226" t="s">
        <v>852</v>
      </c>
    </row>
    <row customHeight="1" ht="11.25">
      <c r="A269" s="5226" t="s">
        <v>2245</v>
      </c>
      <c r="B269" s="5226" t="s">
        <v>16</v>
      </c>
      <c r="C269" s="5226" t="s">
        <v>2982</v>
      </c>
      <c r="D269" s="5226" t="s">
        <v>2983</v>
      </c>
      <c r="E269" s="5226" t="s">
        <v>2984</v>
      </c>
      <c r="F269" s="5226" t="s">
        <v>2377</v>
      </c>
      <c r="G269" s="5226" t="s">
        <v>2985</v>
      </c>
      <c r="H269" s="5226" t="s">
        <v>22</v>
      </c>
      <c r="I269" s="5226" t="s">
        <v>852</v>
      </c>
    </row>
    <row customHeight="1" ht="11.25">
      <c r="A270" s="5226" t="s">
        <v>2245</v>
      </c>
      <c r="B270" s="5226" t="s">
        <v>16</v>
      </c>
      <c r="C270" s="5226" t="s">
        <v>2986</v>
      </c>
      <c r="D270" s="5226" t="s">
        <v>2987</v>
      </c>
      <c r="E270" s="5226" t="s">
        <v>2988</v>
      </c>
      <c r="F270" s="5226" t="s">
        <v>2373</v>
      </c>
      <c r="G270" s="5226" t="s">
        <v>22</v>
      </c>
      <c r="H270" s="5226" t="s">
        <v>22</v>
      </c>
      <c r="I270" s="5226" t="s">
        <v>852</v>
      </c>
    </row>
    <row customHeight="1" ht="11.25">
      <c r="A271" s="5226" t="s">
        <v>2245</v>
      </c>
      <c r="B271" s="5226" t="s">
        <v>16</v>
      </c>
      <c r="C271" s="5226" t="s">
        <v>2989</v>
      </c>
      <c r="D271" s="5226" t="s">
        <v>2990</v>
      </c>
      <c r="E271" s="5226" t="s">
        <v>2991</v>
      </c>
      <c r="F271" s="5226" t="s">
        <v>2992</v>
      </c>
      <c r="G271" s="5226" t="s">
        <v>22</v>
      </c>
      <c r="H271" s="5226" t="s">
        <v>22</v>
      </c>
      <c r="I271" s="5226" t="s">
        <v>852</v>
      </c>
    </row>
    <row customHeight="1" ht="11.25">
      <c r="A272" s="5226" t="s">
        <v>2245</v>
      </c>
      <c r="B272" s="5226" t="s">
        <v>16</v>
      </c>
      <c r="C272" s="5226" t="s">
        <v>2555</v>
      </c>
      <c r="D272" s="5226" t="s">
        <v>2556</v>
      </c>
      <c r="E272" s="5226" t="s">
        <v>2557</v>
      </c>
      <c r="F272" s="5226" t="s">
        <v>2507</v>
      </c>
      <c r="G272" s="5226" t="s">
        <v>2558</v>
      </c>
      <c r="H272" s="5226" t="s">
        <v>22</v>
      </c>
      <c r="I272" s="5226" t="s">
        <v>852</v>
      </c>
    </row>
    <row customHeight="1" ht="11.25">
      <c r="A273" s="5226" t="s">
        <v>2245</v>
      </c>
      <c r="B273" s="5226" t="s">
        <v>16</v>
      </c>
      <c r="C273" s="5226" t="s">
        <v>2993</v>
      </c>
      <c r="D273" s="5226" t="s">
        <v>2994</v>
      </c>
      <c r="E273" s="5226" t="s">
        <v>2995</v>
      </c>
      <c r="F273" s="5226" t="s">
        <v>2996</v>
      </c>
      <c r="G273" s="5226" t="s">
        <v>22</v>
      </c>
      <c r="H273" s="5226" t="s">
        <v>22</v>
      </c>
      <c r="I273" s="5226" t="s">
        <v>852</v>
      </c>
    </row>
    <row customHeight="1" ht="11.25">
      <c r="A274" s="5226" t="s">
        <v>2245</v>
      </c>
      <c r="B274" s="5226" t="s">
        <v>16</v>
      </c>
      <c r="C274" s="5226" t="s">
        <v>2997</v>
      </c>
      <c r="D274" s="5226" t="s">
        <v>2998</v>
      </c>
      <c r="E274" s="5226" t="s">
        <v>2999</v>
      </c>
      <c r="F274" s="5226" t="s">
        <v>2507</v>
      </c>
      <c r="G274" s="5226" t="s">
        <v>3000</v>
      </c>
      <c r="H274" s="5226" t="s">
        <v>22</v>
      </c>
      <c r="I274" s="5226" t="s">
        <v>852</v>
      </c>
    </row>
    <row customHeight="1" ht="11.25">
      <c r="A275" s="5226" t="s">
        <v>2245</v>
      </c>
      <c r="B275" s="5226" t="s">
        <v>16</v>
      </c>
      <c r="C275" s="5226" t="s">
        <v>3001</v>
      </c>
      <c r="D275" s="5226" t="s">
        <v>3002</v>
      </c>
      <c r="E275" s="5226" t="s">
        <v>3003</v>
      </c>
      <c r="F275" s="5226" t="s">
        <v>2515</v>
      </c>
      <c r="G275" s="5226" t="s">
        <v>3004</v>
      </c>
      <c r="H275" s="5226" t="s">
        <v>22</v>
      </c>
      <c r="I275" s="5226" t="s">
        <v>852</v>
      </c>
    </row>
    <row customHeight="1" ht="11.25">
      <c r="A276" s="5226" t="s">
        <v>2245</v>
      </c>
      <c r="B276" s="5226" t="s">
        <v>16</v>
      </c>
      <c r="C276" s="5226" t="s">
        <v>2594</v>
      </c>
      <c r="D276" s="5226" t="s">
        <v>2595</v>
      </c>
      <c r="E276" s="5226" t="s">
        <v>2596</v>
      </c>
      <c r="F276" s="5226" t="s">
        <v>2597</v>
      </c>
      <c r="G276" s="5226" t="s">
        <v>22</v>
      </c>
      <c r="H276" s="5226" t="s">
        <v>22</v>
      </c>
      <c r="I276" s="5226" t="s">
        <v>852</v>
      </c>
    </row>
    <row customHeight="1" ht="11.25">
      <c r="A277" s="5226" t="s">
        <v>2245</v>
      </c>
      <c r="B277" s="5226" t="s">
        <v>16</v>
      </c>
      <c r="C277" s="5226" t="s">
        <v>3005</v>
      </c>
      <c r="D277" s="5226" t="s">
        <v>3006</v>
      </c>
      <c r="E277" s="5226" t="s">
        <v>3007</v>
      </c>
      <c r="F277" s="5226" t="s">
        <v>2283</v>
      </c>
      <c r="G277" s="5226" t="s">
        <v>22</v>
      </c>
      <c r="H277" s="5226" t="s">
        <v>22</v>
      </c>
      <c r="I277" s="5226" t="s">
        <v>852</v>
      </c>
    </row>
    <row customHeight="1" ht="11.25">
      <c r="A278" s="5226" t="s">
        <v>2245</v>
      </c>
      <c r="B278" s="5226" t="s">
        <v>16</v>
      </c>
      <c r="C278" s="5226" t="s">
        <v>3008</v>
      </c>
      <c r="D278" s="5226" t="s">
        <v>3009</v>
      </c>
      <c r="E278" s="5226" t="s">
        <v>3010</v>
      </c>
      <c r="F278" s="5226" t="s">
        <v>2361</v>
      </c>
      <c r="G278" s="5226" t="s">
        <v>3011</v>
      </c>
      <c r="H278" s="5226" t="s">
        <v>22</v>
      </c>
      <c r="I278" s="5226" t="s">
        <v>852</v>
      </c>
    </row>
    <row customHeight="1" ht="11.25">
      <c r="A279" s="5226" t="s">
        <v>2245</v>
      </c>
      <c r="B279" s="5226" t="s">
        <v>16</v>
      </c>
      <c r="C279" s="5226" t="s">
        <v>3012</v>
      </c>
      <c r="D279" s="5226" t="s">
        <v>3013</v>
      </c>
      <c r="E279" s="5226" t="s">
        <v>3014</v>
      </c>
      <c r="F279" s="5226" t="s">
        <v>3015</v>
      </c>
      <c r="G279" s="5226" t="s">
        <v>22</v>
      </c>
      <c r="H279" s="5226" t="s">
        <v>22</v>
      </c>
      <c r="I279" s="5226" t="s">
        <v>852</v>
      </c>
    </row>
    <row customHeight="1" ht="11.25">
      <c r="A280" s="5226" t="s">
        <v>2245</v>
      </c>
      <c r="B280" s="5226" t="s">
        <v>16</v>
      </c>
      <c r="C280" s="5226" t="s">
        <v>3016</v>
      </c>
      <c r="D280" s="5226" t="s">
        <v>3017</v>
      </c>
      <c r="E280" s="5226" t="s">
        <v>3018</v>
      </c>
      <c r="F280" s="5226" t="s">
        <v>2654</v>
      </c>
      <c r="G280" s="5226" t="s">
        <v>22</v>
      </c>
      <c r="H280" s="5226" t="s">
        <v>22</v>
      </c>
      <c r="I280" s="5226" t="s">
        <v>852</v>
      </c>
    </row>
    <row customHeight="1" ht="11.25">
      <c r="A281" s="5226" t="s">
        <v>2245</v>
      </c>
      <c r="B281" s="5226" t="s">
        <v>16</v>
      </c>
      <c r="C281" s="5226" t="s">
        <v>3019</v>
      </c>
      <c r="D281" s="5226" t="s">
        <v>3020</v>
      </c>
      <c r="E281" s="5226" t="s">
        <v>3021</v>
      </c>
      <c r="F281" s="5226" t="s">
        <v>2692</v>
      </c>
      <c r="G281" s="5226" t="s">
        <v>22</v>
      </c>
      <c r="H281" s="5226" t="s">
        <v>22</v>
      </c>
      <c r="I281" s="5226" t="s">
        <v>852</v>
      </c>
    </row>
    <row customHeight="1" ht="11.25">
      <c r="A282" s="5226" t="s">
        <v>2245</v>
      </c>
      <c r="B282" s="5226" t="s">
        <v>16</v>
      </c>
      <c r="C282" s="5226" t="s">
        <v>3022</v>
      </c>
      <c r="D282" s="5226" t="s">
        <v>3023</v>
      </c>
      <c r="E282" s="5226" t="s">
        <v>3024</v>
      </c>
      <c r="F282" s="5226" t="s">
        <v>2433</v>
      </c>
      <c r="G282" s="5226" t="s">
        <v>3025</v>
      </c>
      <c r="H282" s="5226" t="s">
        <v>22</v>
      </c>
      <c r="I282" s="5226" t="s">
        <v>852</v>
      </c>
    </row>
    <row customHeight="1" ht="11.25">
      <c r="A283" s="5226" t="s">
        <v>2245</v>
      </c>
      <c r="B283" s="5226" t="s">
        <v>16</v>
      </c>
      <c r="C283" s="5226" t="s">
        <v>2750</v>
      </c>
      <c r="D283" s="5226" t="s">
        <v>2751</v>
      </c>
      <c r="E283" s="5226" t="s">
        <v>2752</v>
      </c>
      <c r="F283" s="5226" t="s">
        <v>2753</v>
      </c>
      <c r="G283" s="5226" t="s">
        <v>22</v>
      </c>
      <c r="H283" s="5226" t="s">
        <v>22</v>
      </c>
      <c r="I283" s="5226" t="s">
        <v>852</v>
      </c>
    </row>
    <row customHeight="1" ht="11.25">
      <c r="A284" s="5226" t="s">
        <v>2245</v>
      </c>
      <c r="B284" s="5226" t="s">
        <v>16</v>
      </c>
      <c r="C284" s="5226" t="s">
        <v>3026</v>
      </c>
      <c r="D284" s="5226" t="s">
        <v>3027</v>
      </c>
      <c r="E284" s="5226" t="s">
        <v>3028</v>
      </c>
      <c r="F284" s="5226" t="s">
        <v>2331</v>
      </c>
      <c r="G284" s="5226" t="s">
        <v>22</v>
      </c>
      <c r="H284" s="5226" t="s">
        <v>22</v>
      </c>
      <c r="I284" s="5226" t="s">
        <v>852</v>
      </c>
    </row>
    <row customHeight="1" ht="11.25">
      <c r="A285" s="5226" t="s">
        <v>2245</v>
      </c>
      <c r="B285" s="5226" t="s">
        <v>16</v>
      </c>
      <c r="C285" s="5226" t="s">
        <v>3029</v>
      </c>
      <c r="D285" s="5226" t="s">
        <v>3030</v>
      </c>
      <c r="E285" s="5226" t="s">
        <v>3031</v>
      </c>
      <c r="F285" s="5226" t="s">
        <v>3032</v>
      </c>
      <c r="G285" s="5226" t="s">
        <v>2975</v>
      </c>
      <c r="H285" s="5226" t="s">
        <v>22</v>
      </c>
      <c r="I285" s="5226" t="s">
        <v>852</v>
      </c>
    </row>
    <row customHeight="1" ht="11.25">
      <c r="A286" s="5226" t="s">
        <v>2245</v>
      </c>
      <c r="B286" s="5226" t="s">
        <v>16</v>
      </c>
      <c r="C286" s="5226" t="s">
        <v>3033</v>
      </c>
      <c r="D286" s="5226" t="s">
        <v>3034</v>
      </c>
      <c r="E286" s="5226" t="s">
        <v>3035</v>
      </c>
      <c r="F286" s="5226" t="s">
        <v>2300</v>
      </c>
      <c r="G286" s="5226" t="s">
        <v>22</v>
      </c>
      <c r="H286" s="5226" t="s">
        <v>22</v>
      </c>
      <c r="I286" s="5226" t="s">
        <v>852</v>
      </c>
    </row>
    <row customHeight="1" ht="11.25">
      <c r="A287" s="5226" t="s">
        <v>2245</v>
      </c>
      <c r="B287" s="5226" t="s">
        <v>16</v>
      </c>
      <c r="C287" s="5226" t="s">
        <v>3036</v>
      </c>
      <c r="D287" s="5226" t="s">
        <v>3037</v>
      </c>
      <c r="E287" s="5226" t="s">
        <v>3038</v>
      </c>
      <c r="F287" s="5226" t="s">
        <v>2361</v>
      </c>
      <c r="G287" s="5226" t="s">
        <v>22</v>
      </c>
      <c r="H287" s="5226" t="s">
        <v>22</v>
      </c>
      <c r="I287" s="5226" t="s">
        <v>852</v>
      </c>
    </row>
    <row customHeight="1" ht="11.25">
      <c r="A288" s="5226" t="s">
        <v>2245</v>
      </c>
      <c r="B288" s="5226" t="s">
        <v>16</v>
      </c>
      <c r="C288" s="5226" t="s">
        <v>22</v>
      </c>
      <c r="D288" s="5226" t="s">
        <v>2764</v>
      </c>
      <c r="E288" s="5226" t="s">
        <v>2765</v>
      </c>
      <c r="F288" s="5226" t="s">
        <v>2507</v>
      </c>
      <c r="G288" s="5226" t="s">
        <v>22</v>
      </c>
      <c r="H288" s="5226" t="s">
        <v>22</v>
      </c>
      <c r="I288" s="5226" t="s">
        <v>852</v>
      </c>
    </row>
    <row customHeight="1" ht="11.25">
      <c r="A289" s="5226" t="s">
        <v>2245</v>
      </c>
      <c r="B289" s="5226" t="s">
        <v>16</v>
      </c>
      <c r="C289" s="5226" t="s">
        <v>3039</v>
      </c>
      <c r="D289" s="5226" t="s">
        <v>3040</v>
      </c>
      <c r="E289" s="5226" t="s">
        <v>3041</v>
      </c>
      <c r="F289" s="5226" t="s">
        <v>2503</v>
      </c>
      <c r="G289" s="5226" t="s">
        <v>22</v>
      </c>
      <c r="H289" s="5226" t="s">
        <v>22</v>
      </c>
      <c r="I289" s="5226" t="s">
        <v>852</v>
      </c>
    </row>
    <row customHeight="1" ht="11.25">
      <c r="A290" s="5226" t="s">
        <v>2245</v>
      </c>
      <c r="B290" s="5226" t="s">
        <v>16</v>
      </c>
      <c r="C290" s="5226" t="s">
        <v>2773</v>
      </c>
      <c r="D290" s="5226" t="s">
        <v>2774</v>
      </c>
      <c r="E290" s="5226" t="s">
        <v>2768</v>
      </c>
      <c r="F290" s="5226" t="s">
        <v>2775</v>
      </c>
      <c r="G290" s="5226" t="s">
        <v>22</v>
      </c>
      <c r="H290" s="5226" t="s">
        <v>22</v>
      </c>
      <c r="I290" s="5226" t="s">
        <v>852</v>
      </c>
    </row>
    <row customHeight="1" ht="11.25">
      <c r="A291" s="5226" t="s">
        <v>2245</v>
      </c>
      <c r="B291" s="5226" t="s">
        <v>16</v>
      </c>
      <c r="C291" s="5226" t="s">
        <v>3042</v>
      </c>
      <c r="D291" s="5226" t="s">
        <v>3043</v>
      </c>
      <c r="E291" s="5226" t="s">
        <v>3044</v>
      </c>
      <c r="F291" s="5226" t="s">
        <v>2495</v>
      </c>
      <c r="G291" s="5226" t="s">
        <v>22</v>
      </c>
      <c r="H291" s="5226" t="s">
        <v>22</v>
      </c>
      <c r="I291" s="5226" t="s">
        <v>852</v>
      </c>
    </row>
    <row customHeight="1" ht="11.25">
      <c r="A292" s="5226" t="s">
        <v>2245</v>
      </c>
      <c r="B292" s="5226" t="s">
        <v>16</v>
      </c>
      <c r="C292" s="5226" t="s">
        <v>2786</v>
      </c>
      <c r="D292" s="5226" t="s">
        <v>2787</v>
      </c>
      <c r="E292" s="5226" t="s">
        <v>2788</v>
      </c>
      <c r="F292" s="5226" t="s">
        <v>2495</v>
      </c>
      <c r="G292" s="5226" t="s">
        <v>22</v>
      </c>
      <c r="H292" s="5226" t="s">
        <v>22</v>
      </c>
      <c r="I292" s="5226" t="s">
        <v>852</v>
      </c>
    </row>
    <row customHeight="1" ht="11.25">
      <c r="A293" s="5226" t="s">
        <v>2245</v>
      </c>
      <c r="B293" s="5226" t="s">
        <v>16</v>
      </c>
      <c r="C293" s="5226" t="s">
        <v>2789</v>
      </c>
      <c r="D293" s="5226" t="s">
        <v>2790</v>
      </c>
      <c r="E293" s="5226" t="s">
        <v>2791</v>
      </c>
      <c r="F293" s="5226" t="s">
        <v>2495</v>
      </c>
      <c r="G293" s="5226" t="s">
        <v>22</v>
      </c>
      <c r="H293" s="5226" t="s">
        <v>22</v>
      </c>
      <c r="I293" s="5226" t="s">
        <v>852</v>
      </c>
    </row>
    <row customHeight="1" ht="11.25">
      <c r="A294" s="5226" t="s">
        <v>2245</v>
      </c>
      <c r="B294" s="5226" t="s">
        <v>16</v>
      </c>
      <c r="C294" s="5226" t="s">
        <v>2792</v>
      </c>
      <c r="D294" s="5226" t="s">
        <v>2793</v>
      </c>
      <c r="E294" s="5226" t="s">
        <v>2794</v>
      </c>
      <c r="F294" s="5226" t="s">
        <v>2795</v>
      </c>
      <c r="G294" s="5226" t="s">
        <v>22</v>
      </c>
      <c r="H294" s="5226" t="s">
        <v>22</v>
      </c>
      <c r="I294" s="5226" t="s">
        <v>852</v>
      </c>
    </row>
    <row customHeight="1" ht="11.25">
      <c r="A295" s="5226" t="s">
        <v>2245</v>
      </c>
      <c r="B295" s="5226" t="s">
        <v>16</v>
      </c>
      <c r="C295" s="5226" t="s">
        <v>2799</v>
      </c>
      <c r="D295" s="5226" t="s">
        <v>2800</v>
      </c>
      <c r="E295" s="5226" t="s">
        <v>2801</v>
      </c>
      <c r="F295" s="5226" t="s">
        <v>2802</v>
      </c>
      <c r="G295" s="5226" t="s">
        <v>22</v>
      </c>
      <c r="H295" s="5226" t="s">
        <v>22</v>
      </c>
      <c r="I295" s="5226" t="s">
        <v>852</v>
      </c>
    </row>
    <row customHeight="1" ht="11.25">
      <c r="A296" s="5226" t="s">
        <v>2245</v>
      </c>
      <c r="B296" s="5226" t="s">
        <v>16</v>
      </c>
      <c r="C296" s="5226" t="s">
        <v>2803</v>
      </c>
      <c r="D296" s="5226" t="s">
        <v>2804</v>
      </c>
      <c r="E296" s="5226" t="s">
        <v>2801</v>
      </c>
      <c r="F296" s="5226" t="s">
        <v>2805</v>
      </c>
      <c r="G296" s="5226" t="s">
        <v>2806</v>
      </c>
      <c r="H296" s="5226" t="s">
        <v>22</v>
      </c>
      <c r="I296" s="5226" t="s">
        <v>852</v>
      </c>
    </row>
    <row customHeight="1" ht="11.25">
      <c r="A297" s="5226" t="s">
        <v>2245</v>
      </c>
      <c r="B297" s="5226" t="s">
        <v>16</v>
      </c>
      <c r="C297" s="5226" t="s">
        <v>2818</v>
      </c>
      <c r="D297" s="5226" t="s">
        <v>2819</v>
      </c>
      <c r="E297" s="5226" t="s">
        <v>2820</v>
      </c>
      <c r="F297" s="5226" t="s">
        <v>2821</v>
      </c>
      <c r="G297" s="5226" t="s">
        <v>22</v>
      </c>
      <c r="H297" s="5226" t="s">
        <v>22</v>
      </c>
      <c r="I297" s="5226" t="s">
        <v>852</v>
      </c>
    </row>
    <row customHeight="1" ht="11.25">
      <c r="A298" s="5226" t="s">
        <v>2245</v>
      </c>
      <c r="B298" s="5226" t="s">
        <v>16</v>
      </c>
      <c r="C298" s="5226" t="s">
        <v>3045</v>
      </c>
      <c r="D298" s="5226" t="s">
        <v>3046</v>
      </c>
      <c r="E298" s="5226" t="s">
        <v>3047</v>
      </c>
      <c r="F298" s="5226" t="s">
        <v>2507</v>
      </c>
      <c r="G298" s="5226" t="s">
        <v>22</v>
      </c>
      <c r="H298" s="5226" t="s">
        <v>22</v>
      </c>
      <c r="I298" s="5226" t="s">
        <v>905</v>
      </c>
    </row>
    <row customHeight="1" ht="11.25">
      <c r="A299" s="5226" t="s">
        <v>2245</v>
      </c>
      <c r="B299" s="5226" t="s">
        <v>16</v>
      </c>
      <c r="C299" s="5226" t="s">
        <v>2280</v>
      </c>
      <c r="D299" s="5226" t="s">
        <v>2281</v>
      </c>
      <c r="E299" s="5226" t="s">
        <v>2282</v>
      </c>
      <c r="F299" s="5226" t="s">
        <v>2283</v>
      </c>
      <c r="G299" s="5226" t="s">
        <v>2284</v>
      </c>
      <c r="H299" s="5226" t="s">
        <v>22</v>
      </c>
      <c r="I299" s="5226" t="s">
        <v>905</v>
      </c>
    </row>
    <row customHeight="1" ht="11.25">
      <c r="A300" s="5226" t="s">
        <v>2245</v>
      </c>
      <c r="B300" s="5226" t="s">
        <v>16</v>
      </c>
      <c r="C300" s="5226" t="s">
        <v>2839</v>
      </c>
      <c r="D300" s="5226" t="s">
        <v>2840</v>
      </c>
      <c r="E300" s="5226" t="s">
        <v>2841</v>
      </c>
      <c r="F300" s="5226" t="s">
        <v>2507</v>
      </c>
      <c r="G300" s="5226" t="s">
        <v>22</v>
      </c>
      <c r="H300" s="5226" t="s">
        <v>22</v>
      </c>
      <c r="I300" s="5226" t="s">
        <v>905</v>
      </c>
    </row>
    <row customHeight="1" ht="11.25">
      <c r="A301" s="5226" t="s">
        <v>2245</v>
      </c>
      <c r="B301" s="5226" t="s">
        <v>16</v>
      </c>
      <c r="C301" s="5226" t="s">
        <v>3048</v>
      </c>
      <c r="D301" s="5226" t="s">
        <v>3049</v>
      </c>
      <c r="E301" s="5226" t="s">
        <v>3050</v>
      </c>
      <c r="F301" s="5226" t="s">
        <v>2288</v>
      </c>
      <c r="G301" s="5226" t="s">
        <v>22</v>
      </c>
      <c r="H301" s="5226" t="s">
        <v>22</v>
      </c>
      <c r="I301" s="5226" t="s">
        <v>905</v>
      </c>
    </row>
    <row customHeight="1" ht="11.25">
      <c r="A302" s="5226" t="s">
        <v>2245</v>
      </c>
      <c r="B302" s="5226" t="s">
        <v>16</v>
      </c>
      <c r="C302" s="5226" t="s">
        <v>2846</v>
      </c>
      <c r="D302" s="5226" t="s">
        <v>2847</v>
      </c>
      <c r="E302" s="5226" t="s">
        <v>2848</v>
      </c>
      <c r="F302" s="5226" t="s">
        <v>2488</v>
      </c>
      <c r="G302" s="5226" t="s">
        <v>2849</v>
      </c>
      <c r="H302" s="5226" t="s">
        <v>22</v>
      </c>
      <c r="I302" s="5226" t="s">
        <v>905</v>
      </c>
    </row>
    <row customHeight="1" ht="11.25">
      <c r="A303" s="5226" t="s">
        <v>2245</v>
      </c>
      <c r="B303" s="5226" t="s">
        <v>16</v>
      </c>
      <c r="C303" s="5226" t="s">
        <v>2335</v>
      </c>
      <c r="D303" s="5226" t="s">
        <v>2336</v>
      </c>
      <c r="E303" s="5226" t="s">
        <v>2337</v>
      </c>
      <c r="F303" s="5226" t="s">
        <v>2338</v>
      </c>
      <c r="G303" s="5226" t="s">
        <v>22</v>
      </c>
      <c r="H303" s="5226" t="s">
        <v>22</v>
      </c>
      <c r="I303" s="5226" t="s">
        <v>905</v>
      </c>
    </row>
    <row customHeight="1" ht="11.25">
      <c r="A304" s="5226" t="s">
        <v>2245</v>
      </c>
      <c r="B304" s="5226" t="s">
        <v>16</v>
      </c>
      <c r="C304" s="5226" t="s">
        <v>2850</v>
      </c>
      <c r="D304" s="5226" t="s">
        <v>2851</v>
      </c>
      <c r="E304" s="5226" t="s">
        <v>2852</v>
      </c>
      <c r="F304" s="5226" t="s">
        <v>2507</v>
      </c>
      <c r="G304" s="5226" t="s">
        <v>2853</v>
      </c>
      <c r="H304" s="5226" t="s">
        <v>22</v>
      </c>
      <c r="I304" s="5226" t="s">
        <v>905</v>
      </c>
    </row>
    <row customHeight="1" ht="11.25">
      <c r="A305" s="5226" t="s">
        <v>2245</v>
      </c>
      <c r="B305" s="5226" t="s">
        <v>16</v>
      </c>
      <c r="C305" s="5226" t="s">
        <v>2355</v>
      </c>
      <c r="D305" s="5226" t="s">
        <v>2356</v>
      </c>
      <c r="E305" s="5226" t="s">
        <v>2357</v>
      </c>
      <c r="F305" s="5226" t="s">
        <v>2249</v>
      </c>
      <c r="G305" s="5226" t="s">
        <v>22</v>
      </c>
      <c r="H305" s="5226" t="s">
        <v>22</v>
      </c>
      <c r="I305" s="5226" t="s">
        <v>905</v>
      </c>
    </row>
    <row customHeight="1" ht="11.25">
      <c r="A306" s="5226" t="s">
        <v>2245</v>
      </c>
      <c r="B306" s="5226" t="s">
        <v>16</v>
      </c>
      <c r="C306" s="5226" t="s">
        <v>2865</v>
      </c>
      <c r="D306" s="5226" t="s">
        <v>2866</v>
      </c>
      <c r="E306" s="5226" t="s">
        <v>2867</v>
      </c>
      <c r="F306" s="5226" t="s">
        <v>51</v>
      </c>
      <c r="G306" s="5226" t="s">
        <v>2670</v>
      </c>
      <c r="H306" s="5226" t="s">
        <v>22</v>
      </c>
      <c r="I306" s="5226" t="s">
        <v>905</v>
      </c>
    </row>
    <row customHeight="1" ht="11.25">
      <c r="A307" s="5226" t="s">
        <v>2245</v>
      </c>
      <c r="B307" s="5226" t="s">
        <v>16</v>
      </c>
      <c r="C307" s="5226" t="s">
        <v>2374</v>
      </c>
      <c r="D307" s="5226" t="s">
        <v>2375</v>
      </c>
      <c r="E307" s="5226" t="s">
        <v>2376</v>
      </c>
      <c r="F307" s="5226" t="s">
        <v>2377</v>
      </c>
      <c r="G307" s="5226" t="s">
        <v>22</v>
      </c>
      <c r="H307" s="5226" t="s">
        <v>22</v>
      </c>
      <c r="I307" s="5226" t="s">
        <v>905</v>
      </c>
    </row>
    <row customHeight="1" ht="11.25">
      <c r="A308" s="5226" t="s">
        <v>2245</v>
      </c>
      <c r="B308" s="5226" t="s">
        <v>16</v>
      </c>
      <c r="C308" s="5226" t="s">
        <v>2872</v>
      </c>
      <c r="D308" s="5226" t="s">
        <v>2873</v>
      </c>
      <c r="E308" s="5226" t="s">
        <v>2874</v>
      </c>
      <c r="F308" s="5226" t="s">
        <v>2466</v>
      </c>
      <c r="G308" s="5226" t="s">
        <v>22</v>
      </c>
      <c r="H308" s="5226" t="s">
        <v>22</v>
      </c>
      <c r="I308" s="5226" t="s">
        <v>905</v>
      </c>
    </row>
    <row customHeight="1" ht="11.25">
      <c r="A309" s="5226" t="s">
        <v>2245</v>
      </c>
      <c r="B309" s="5226" t="s">
        <v>16</v>
      </c>
      <c r="C309" s="5226" t="s">
        <v>2885</v>
      </c>
      <c r="D309" s="5226" t="s">
        <v>2880</v>
      </c>
      <c r="E309" s="5226" t="s">
        <v>2886</v>
      </c>
      <c r="F309" s="5226" t="s">
        <v>2887</v>
      </c>
      <c r="G309" s="5226" t="s">
        <v>22</v>
      </c>
      <c r="H309" s="5226" t="s">
        <v>22</v>
      </c>
      <c r="I309" s="5226" t="s">
        <v>905</v>
      </c>
    </row>
    <row customHeight="1" ht="11.25">
      <c r="A310" s="5226" t="s">
        <v>2245</v>
      </c>
      <c r="B310" s="5226" t="s">
        <v>16</v>
      </c>
      <c r="C310" s="5226" t="s">
        <v>2889</v>
      </c>
      <c r="D310" s="5226" t="s">
        <v>2890</v>
      </c>
      <c r="E310" s="5226" t="s">
        <v>2891</v>
      </c>
      <c r="F310" s="5226" t="s">
        <v>2466</v>
      </c>
      <c r="G310" s="5226" t="s">
        <v>22</v>
      </c>
      <c r="H310" s="5226" t="s">
        <v>22</v>
      </c>
      <c r="I310" s="5226" t="s">
        <v>905</v>
      </c>
    </row>
    <row customHeight="1" ht="11.25">
      <c r="A311" s="5226" t="s">
        <v>2245</v>
      </c>
      <c r="B311" s="5226" t="s">
        <v>16</v>
      </c>
      <c r="C311" s="5226" t="s">
        <v>2892</v>
      </c>
      <c r="D311" s="5226" t="s">
        <v>2893</v>
      </c>
      <c r="E311" s="5226" t="s">
        <v>2894</v>
      </c>
      <c r="F311" s="5226" t="s">
        <v>2895</v>
      </c>
      <c r="G311" s="5226" t="s">
        <v>2896</v>
      </c>
      <c r="H311" s="5226" t="s">
        <v>22</v>
      </c>
      <c r="I311" s="5226" t="s">
        <v>905</v>
      </c>
    </row>
    <row customHeight="1" ht="11.25">
      <c r="A312" s="5226" t="s">
        <v>2245</v>
      </c>
      <c r="B312" s="5226" t="s">
        <v>16</v>
      </c>
      <c r="C312" s="5226" t="s">
        <v>2897</v>
      </c>
      <c r="D312" s="5226" t="s">
        <v>2898</v>
      </c>
      <c r="E312" s="5226" t="s">
        <v>2899</v>
      </c>
      <c r="F312" s="5226" t="s">
        <v>2664</v>
      </c>
      <c r="G312" s="5226" t="s">
        <v>22</v>
      </c>
      <c r="H312" s="5226" t="s">
        <v>22</v>
      </c>
      <c r="I312" s="5226" t="s">
        <v>905</v>
      </c>
    </row>
    <row customHeight="1" ht="11.25">
      <c r="A313" s="5226" t="s">
        <v>2245</v>
      </c>
      <c r="B313" s="5226" t="s">
        <v>16</v>
      </c>
      <c r="C313" s="5226" t="s">
        <v>2900</v>
      </c>
      <c r="D313" s="5226" t="s">
        <v>2901</v>
      </c>
      <c r="E313" s="5226" t="s">
        <v>2902</v>
      </c>
      <c r="F313" s="5226" t="s">
        <v>2450</v>
      </c>
      <c r="G313" s="5226" t="s">
        <v>2903</v>
      </c>
      <c r="H313" s="5226" t="s">
        <v>22</v>
      </c>
      <c r="I313" s="5226" t="s">
        <v>905</v>
      </c>
    </row>
    <row customHeight="1" ht="11.25">
      <c r="A314" s="5226" t="s">
        <v>2245</v>
      </c>
      <c r="B314" s="5226" t="s">
        <v>16</v>
      </c>
      <c r="C314" s="5226" t="s">
        <v>2441</v>
      </c>
      <c r="D314" s="5226" t="s">
        <v>2442</v>
      </c>
      <c r="E314" s="5226" t="s">
        <v>2443</v>
      </c>
      <c r="F314" s="5226" t="s">
        <v>2300</v>
      </c>
      <c r="G314" s="5226" t="s">
        <v>22</v>
      </c>
      <c r="H314" s="5226" t="s">
        <v>22</v>
      </c>
      <c r="I314" s="5226" t="s">
        <v>905</v>
      </c>
    </row>
    <row customHeight="1" ht="11.25">
      <c r="A315" s="5226" t="s">
        <v>2245</v>
      </c>
      <c r="B315" s="5226" t="s">
        <v>16</v>
      </c>
      <c r="C315" s="5226" t="s">
        <v>2915</v>
      </c>
      <c r="D315" s="5226" t="s">
        <v>2916</v>
      </c>
      <c r="E315" s="5226" t="s">
        <v>2917</v>
      </c>
      <c r="F315" s="5226" t="s">
        <v>2474</v>
      </c>
      <c r="G315" s="5226" t="s">
        <v>22</v>
      </c>
      <c r="H315" s="5226" t="s">
        <v>22</v>
      </c>
      <c r="I315" s="5226" t="s">
        <v>905</v>
      </c>
    </row>
    <row customHeight="1" ht="11.25">
      <c r="A316" s="5226" t="s">
        <v>2245</v>
      </c>
      <c r="B316" s="5226" t="s">
        <v>16</v>
      </c>
      <c r="C316" s="5226" t="s">
        <v>2451</v>
      </c>
      <c r="D316" s="5226" t="s">
        <v>2452</v>
      </c>
      <c r="E316" s="5226" t="s">
        <v>2453</v>
      </c>
      <c r="F316" s="5226" t="s">
        <v>2454</v>
      </c>
      <c r="G316" s="5226" t="s">
        <v>22</v>
      </c>
      <c r="H316" s="5226" t="s">
        <v>22</v>
      </c>
      <c r="I316" s="5226" t="s">
        <v>905</v>
      </c>
    </row>
    <row customHeight="1" ht="11.25">
      <c r="A317" s="5226" t="s">
        <v>2245</v>
      </c>
      <c r="B317" s="5226" t="s">
        <v>16</v>
      </c>
      <c r="C317" s="5226" t="s">
        <v>2921</v>
      </c>
      <c r="D317" s="5226" t="s">
        <v>2922</v>
      </c>
      <c r="E317" s="5226" t="s">
        <v>2923</v>
      </c>
      <c r="F317" s="5226" t="s">
        <v>2795</v>
      </c>
      <c r="G317" s="5226" t="s">
        <v>2924</v>
      </c>
      <c r="H317" s="5226" t="s">
        <v>22</v>
      </c>
      <c r="I317" s="5226" t="s">
        <v>905</v>
      </c>
    </row>
    <row customHeight="1" ht="11.25">
      <c r="A318" s="5226" t="s">
        <v>2245</v>
      </c>
      <c r="B318" s="5226" t="s">
        <v>16</v>
      </c>
      <c r="C318" s="5226" t="s">
        <v>2928</v>
      </c>
      <c r="D318" s="5226" t="s">
        <v>2929</v>
      </c>
      <c r="E318" s="5226" t="s">
        <v>2930</v>
      </c>
      <c r="F318" s="5226" t="s">
        <v>2462</v>
      </c>
      <c r="G318" s="5226" t="s">
        <v>22</v>
      </c>
      <c r="H318" s="5226" t="s">
        <v>22</v>
      </c>
      <c r="I318" s="5226" t="s">
        <v>905</v>
      </c>
    </row>
    <row customHeight="1" ht="11.25">
      <c r="A319" s="5226" t="s">
        <v>2245</v>
      </c>
      <c r="B319" s="5226" t="s">
        <v>16</v>
      </c>
      <c r="C319" s="5226" t="s">
        <v>2931</v>
      </c>
      <c r="D319" s="5226" t="s">
        <v>2932</v>
      </c>
      <c r="E319" s="5226" t="s">
        <v>2933</v>
      </c>
      <c r="F319" s="5226" t="s">
        <v>2934</v>
      </c>
      <c r="G319" s="5226" t="s">
        <v>2935</v>
      </c>
      <c r="H319" s="5226" t="s">
        <v>22</v>
      </c>
      <c r="I319" s="5226" t="s">
        <v>905</v>
      </c>
    </row>
    <row customHeight="1" ht="11.25">
      <c r="A320" s="5226" t="s">
        <v>2245</v>
      </c>
      <c r="B320" s="5226" t="s">
        <v>16</v>
      </c>
      <c r="C320" s="5226" t="s">
        <v>2940</v>
      </c>
      <c r="D320" s="5226" t="s">
        <v>2941</v>
      </c>
      <c r="E320" s="5226" t="s">
        <v>2942</v>
      </c>
      <c r="F320" s="5226" t="s">
        <v>2511</v>
      </c>
      <c r="G320" s="5226" t="s">
        <v>2943</v>
      </c>
      <c r="H320" s="5226" t="s">
        <v>22</v>
      </c>
      <c r="I320" s="5226" t="s">
        <v>905</v>
      </c>
    </row>
    <row customHeight="1" ht="11.25">
      <c r="A321" s="5226" t="s">
        <v>2245</v>
      </c>
      <c r="B321" s="5226" t="s">
        <v>16</v>
      </c>
      <c r="C321" s="5226" t="s">
        <v>2455</v>
      </c>
      <c r="D321" s="5226" t="s">
        <v>2456</v>
      </c>
      <c r="E321" s="5226" t="s">
        <v>2457</v>
      </c>
      <c r="F321" s="5226" t="s">
        <v>2458</v>
      </c>
      <c r="G321" s="5226" t="s">
        <v>22</v>
      </c>
      <c r="H321" s="5226" t="s">
        <v>22</v>
      </c>
      <c r="I321" s="5226" t="s">
        <v>905</v>
      </c>
    </row>
    <row customHeight="1" ht="11.25">
      <c r="A322" s="5226" t="s">
        <v>2245</v>
      </c>
      <c r="B322" s="5226" t="s">
        <v>16</v>
      </c>
      <c r="C322" s="5226" t="s">
        <v>2951</v>
      </c>
      <c r="D322" s="5226" t="s">
        <v>2952</v>
      </c>
      <c r="E322" s="5226" t="s">
        <v>2953</v>
      </c>
      <c r="F322" s="5226" t="s">
        <v>2365</v>
      </c>
      <c r="G322" s="5226" t="s">
        <v>22</v>
      </c>
      <c r="H322" s="5226" t="s">
        <v>22</v>
      </c>
      <c r="I322" s="5226" t="s">
        <v>905</v>
      </c>
    </row>
    <row customHeight="1" ht="11.25">
      <c r="A323" s="5226" t="s">
        <v>2245</v>
      </c>
      <c r="B323" s="5226" t="s">
        <v>16</v>
      </c>
      <c r="C323" s="5226" t="s">
        <v>2954</v>
      </c>
      <c r="D323" s="5226" t="s">
        <v>2955</v>
      </c>
      <c r="E323" s="5226" t="s">
        <v>2956</v>
      </c>
      <c r="F323" s="5226" t="s">
        <v>2437</v>
      </c>
      <c r="G323" s="5226" t="s">
        <v>22</v>
      </c>
      <c r="H323" s="5226" t="s">
        <v>22</v>
      </c>
      <c r="I323" s="5226" t="s">
        <v>905</v>
      </c>
    </row>
    <row customHeight="1" ht="11.25">
      <c r="A324" s="5226" t="s">
        <v>2245</v>
      </c>
      <c r="B324" s="5226" t="s">
        <v>16</v>
      </c>
      <c r="C324" s="5226" t="s">
        <v>2957</v>
      </c>
      <c r="D324" s="5226" t="s">
        <v>2958</v>
      </c>
      <c r="E324" s="5226" t="s">
        <v>2959</v>
      </c>
      <c r="F324" s="5226" t="s">
        <v>2283</v>
      </c>
      <c r="G324" s="5226" t="s">
        <v>22</v>
      </c>
      <c r="H324" s="5226" t="s">
        <v>22</v>
      </c>
      <c r="I324" s="5226" t="s">
        <v>905</v>
      </c>
    </row>
    <row customHeight="1" ht="11.25">
      <c r="A325" s="5226" t="s">
        <v>2245</v>
      </c>
      <c r="B325" s="5226" t="s">
        <v>16</v>
      </c>
      <c r="C325" s="5226" t="s">
        <v>2960</v>
      </c>
      <c r="D325" s="5226" t="s">
        <v>2961</v>
      </c>
      <c r="E325" s="5226" t="s">
        <v>2962</v>
      </c>
      <c r="F325" s="5226" t="s">
        <v>2488</v>
      </c>
      <c r="G325" s="5226" t="s">
        <v>22</v>
      </c>
      <c r="H325" s="5226" t="s">
        <v>22</v>
      </c>
      <c r="I325" s="5226" t="s">
        <v>905</v>
      </c>
    </row>
    <row customHeight="1" ht="11.25">
      <c r="A326" s="5226" t="s">
        <v>2245</v>
      </c>
      <c r="B326" s="5226" t="s">
        <v>16</v>
      </c>
      <c r="C326" s="5226" t="s">
        <v>2963</v>
      </c>
      <c r="D326" s="5226" t="s">
        <v>2964</v>
      </c>
      <c r="E326" s="5226" t="s">
        <v>2965</v>
      </c>
      <c r="F326" s="5226" t="s">
        <v>2488</v>
      </c>
      <c r="G326" s="5226" t="s">
        <v>22</v>
      </c>
      <c r="H326" s="5226" t="s">
        <v>22</v>
      </c>
      <c r="I326" s="5226" t="s">
        <v>905</v>
      </c>
    </row>
    <row customHeight="1" ht="11.25">
      <c r="A327" s="5226" t="s">
        <v>2245</v>
      </c>
      <c r="B327" s="5226" t="s">
        <v>16</v>
      </c>
      <c r="C327" s="5226" t="s">
        <v>2966</v>
      </c>
      <c r="D327" s="5226" t="s">
        <v>2967</v>
      </c>
      <c r="E327" s="5226" t="s">
        <v>2968</v>
      </c>
      <c r="F327" s="5226" t="s">
        <v>2377</v>
      </c>
      <c r="G327" s="5226" t="s">
        <v>22</v>
      </c>
      <c r="H327" s="5226" t="s">
        <v>22</v>
      </c>
      <c r="I327" s="5226" t="s">
        <v>905</v>
      </c>
    </row>
    <row customHeight="1" ht="11.25">
      <c r="A328" s="5226" t="s">
        <v>2245</v>
      </c>
      <c r="B328" s="5226" t="s">
        <v>16</v>
      </c>
      <c r="C328" s="5226" t="s">
        <v>2523</v>
      </c>
      <c r="D328" s="5226" t="s">
        <v>2524</v>
      </c>
      <c r="E328" s="5226" t="s">
        <v>2525</v>
      </c>
      <c r="F328" s="5226" t="s">
        <v>2437</v>
      </c>
      <c r="G328" s="5226" t="s">
        <v>22</v>
      </c>
      <c r="H328" s="5226" t="s">
        <v>22</v>
      </c>
      <c r="I328" s="5226" t="s">
        <v>905</v>
      </c>
    </row>
    <row customHeight="1" ht="11.25">
      <c r="A329" s="5226" t="s">
        <v>2245</v>
      </c>
      <c r="B329" s="5226" t="s">
        <v>16</v>
      </c>
      <c r="C329" s="5226" t="s">
        <v>2969</v>
      </c>
      <c r="D329" s="5226" t="s">
        <v>2970</v>
      </c>
      <c r="E329" s="5226" t="s">
        <v>2971</v>
      </c>
      <c r="F329" s="5226" t="s">
        <v>2361</v>
      </c>
      <c r="G329" s="5226" t="s">
        <v>22</v>
      </c>
      <c r="H329" s="5226" t="s">
        <v>22</v>
      </c>
      <c r="I329" s="5226" t="s">
        <v>905</v>
      </c>
    </row>
    <row customHeight="1" ht="11.25">
      <c r="A330" s="5226" t="s">
        <v>2245</v>
      </c>
      <c r="B330" s="5226" t="s">
        <v>16</v>
      </c>
      <c r="C330" s="5226" t="s">
        <v>3051</v>
      </c>
      <c r="D330" s="5226" t="s">
        <v>3052</v>
      </c>
      <c r="E330" s="5226" t="s">
        <v>3053</v>
      </c>
      <c r="F330" s="5226" t="s">
        <v>2249</v>
      </c>
      <c r="G330" s="5226" t="s">
        <v>22</v>
      </c>
      <c r="H330" s="5226" t="s">
        <v>22</v>
      </c>
      <c r="I330" s="5226" t="s">
        <v>905</v>
      </c>
    </row>
    <row customHeight="1" ht="11.25">
      <c r="A331" s="5226" t="s">
        <v>2245</v>
      </c>
      <c r="B331" s="5226" t="s">
        <v>16</v>
      </c>
      <c r="C331" s="5226" t="s">
        <v>2972</v>
      </c>
      <c r="D331" s="5226" t="s">
        <v>2973</v>
      </c>
      <c r="E331" s="5226" t="s">
        <v>2974</v>
      </c>
      <c r="F331" s="5226" t="s">
        <v>2283</v>
      </c>
      <c r="G331" s="5226" t="s">
        <v>2975</v>
      </c>
      <c r="H331" s="5226" t="s">
        <v>22</v>
      </c>
      <c r="I331" s="5226" t="s">
        <v>905</v>
      </c>
    </row>
    <row customHeight="1" ht="11.25">
      <c r="A332" s="5226" t="s">
        <v>2245</v>
      </c>
      <c r="B332" s="5226" t="s">
        <v>16</v>
      </c>
      <c r="C332" s="5226" t="s">
        <v>3054</v>
      </c>
      <c r="D332" s="5226" t="s">
        <v>3055</v>
      </c>
      <c r="E332" s="5226" t="s">
        <v>3056</v>
      </c>
      <c r="F332" s="5226" t="s">
        <v>2692</v>
      </c>
      <c r="G332" s="5226" t="s">
        <v>3057</v>
      </c>
      <c r="H332" s="5226" t="s">
        <v>22</v>
      </c>
      <c r="I332" s="5226" t="s">
        <v>905</v>
      </c>
    </row>
    <row customHeight="1" ht="11.25">
      <c r="A333" s="5226" t="s">
        <v>2245</v>
      </c>
      <c r="B333" s="5226" t="s">
        <v>16</v>
      </c>
      <c r="C333" s="5226" t="s">
        <v>2976</v>
      </c>
      <c r="D333" s="5226" t="s">
        <v>2977</v>
      </c>
      <c r="E333" s="5226" t="s">
        <v>2978</v>
      </c>
      <c r="F333" s="5226" t="s">
        <v>2795</v>
      </c>
      <c r="G333" s="5226" t="s">
        <v>22</v>
      </c>
      <c r="H333" s="5226" t="s">
        <v>22</v>
      </c>
      <c r="I333" s="5226" t="s">
        <v>905</v>
      </c>
    </row>
    <row customHeight="1" ht="11.25">
      <c r="A334" s="5226" t="s">
        <v>2245</v>
      </c>
      <c r="B334" s="5226" t="s">
        <v>16</v>
      </c>
      <c r="C334" s="5226" t="s">
        <v>2979</v>
      </c>
      <c r="D334" s="5226" t="s">
        <v>2980</v>
      </c>
      <c r="E334" s="5226" t="s">
        <v>2981</v>
      </c>
      <c r="F334" s="5226" t="s">
        <v>2692</v>
      </c>
      <c r="G334" s="5226" t="s">
        <v>22</v>
      </c>
      <c r="H334" s="5226" t="s">
        <v>22</v>
      </c>
      <c r="I334" s="5226" t="s">
        <v>905</v>
      </c>
    </row>
    <row customHeight="1" ht="11.25">
      <c r="A335" s="5226" t="s">
        <v>2245</v>
      </c>
      <c r="B335" s="5226" t="s">
        <v>16</v>
      </c>
      <c r="C335" s="5226" t="s">
        <v>3058</v>
      </c>
      <c r="D335" s="5226" t="s">
        <v>3059</v>
      </c>
      <c r="E335" s="5226" t="s">
        <v>3060</v>
      </c>
      <c r="F335" s="5226" t="s">
        <v>2488</v>
      </c>
      <c r="G335" s="5226" t="s">
        <v>22</v>
      </c>
      <c r="H335" s="5226" t="s">
        <v>22</v>
      </c>
      <c r="I335" s="5226" t="s">
        <v>905</v>
      </c>
    </row>
    <row customHeight="1" ht="11.25">
      <c r="A336" s="5226" t="s">
        <v>2245</v>
      </c>
      <c r="B336" s="5226" t="s">
        <v>16</v>
      </c>
      <c r="C336" s="5226" t="s">
        <v>2982</v>
      </c>
      <c r="D336" s="5226" t="s">
        <v>2983</v>
      </c>
      <c r="E336" s="5226" t="s">
        <v>2984</v>
      </c>
      <c r="F336" s="5226" t="s">
        <v>2377</v>
      </c>
      <c r="G336" s="5226" t="s">
        <v>2985</v>
      </c>
      <c r="H336" s="5226" t="s">
        <v>22</v>
      </c>
      <c r="I336" s="5226" t="s">
        <v>905</v>
      </c>
    </row>
    <row customHeight="1" ht="11.25">
      <c r="A337" s="5226" t="s">
        <v>2245</v>
      </c>
      <c r="B337" s="5226" t="s">
        <v>16</v>
      </c>
      <c r="C337" s="5226" t="s">
        <v>2993</v>
      </c>
      <c r="D337" s="5226" t="s">
        <v>2994</v>
      </c>
      <c r="E337" s="5226" t="s">
        <v>2995</v>
      </c>
      <c r="F337" s="5226" t="s">
        <v>2996</v>
      </c>
      <c r="G337" s="5226" t="s">
        <v>22</v>
      </c>
      <c r="H337" s="5226" t="s">
        <v>22</v>
      </c>
      <c r="I337" s="5226" t="s">
        <v>905</v>
      </c>
    </row>
    <row customHeight="1" ht="11.25">
      <c r="A338" s="5226" t="s">
        <v>2245</v>
      </c>
      <c r="B338" s="5226" t="s">
        <v>16</v>
      </c>
      <c r="C338" s="5226" t="s">
        <v>2997</v>
      </c>
      <c r="D338" s="5226" t="s">
        <v>2998</v>
      </c>
      <c r="E338" s="5226" t="s">
        <v>2999</v>
      </c>
      <c r="F338" s="5226" t="s">
        <v>2507</v>
      </c>
      <c r="G338" s="5226" t="s">
        <v>3000</v>
      </c>
      <c r="H338" s="5226" t="s">
        <v>22</v>
      </c>
      <c r="I338" s="5226" t="s">
        <v>905</v>
      </c>
    </row>
    <row customHeight="1" ht="11.25">
      <c r="A339" s="5226" t="s">
        <v>2245</v>
      </c>
      <c r="B339" s="5226" t="s">
        <v>16</v>
      </c>
      <c r="C339" s="5226" t="s">
        <v>3061</v>
      </c>
      <c r="D339" s="5226" t="s">
        <v>3062</v>
      </c>
      <c r="E339" s="5226" t="s">
        <v>3063</v>
      </c>
      <c r="F339" s="5226" t="s">
        <v>2313</v>
      </c>
      <c r="G339" s="5226" t="s">
        <v>22</v>
      </c>
      <c r="H339" s="5226" t="s">
        <v>22</v>
      </c>
      <c r="I339" s="5226" t="s">
        <v>905</v>
      </c>
    </row>
    <row customHeight="1" ht="11.25">
      <c r="A340" s="5226" t="s">
        <v>2245</v>
      </c>
      <c r="B340" s="5226" t="s">
        <v>16</v>
      </c>
      <c r="C340" s="5226" t="s">
        <v>2601</v>
      </c>
      <c r="D340" s="5226" t="s">
        <v>2602</v>
      </c>
      <c r="E340" s="5226" t="s">
        <v>2603</v>
      </c>
      <c r="F340" s="5226" t="s">
        <v>2604</v>
      </c>
      <c r="G340" s="5226" t="s">
        <v>22</v>
      </c>
      <c r="H340" s="5226" t="s">
        <v>22</v>
      </c>
      <c r="I340" s="5226" t="s">
        <v>905</v>
      </c>
    </row>
    <row customHeight="1" ht="11.25">
      <c r="A341" s="5226" t="s">
        <v>2245</v>
      </c>
      <c r="B341" s="5226" t="s">
        <v>16</v>
      </c>
      <c r="C341" s="5226" t="s">
        <v>3008</v>
      </c>
      <c r="D341" s="5226" t="s">
        <v>3009</v>
      </c>
      <c r="E341" s="5226" t="s">
        <v>3010</v>
      </c>
      <c r="F341" s="5226" t="s">
        <v>2361</v>
      </c>
      <c r="G341" s="5226" t="s">
        <v>3011</v>
      </c>
      <c r="H341" s="5226" t="s">
        <v>22</v>
      </c>
      <c r="I341" s="5226" t="s">
        <v>905</v>
      </c>
    </row>
    <row customHeight="1" ht="11.25">
      <c r="A342" s="5226" t="s">
        <v>2245</v>
      </c>
      <c r="B342" s="5226" t="s">
        <v>16</v>
      </c>
      <c r="C342" s="5226" t="s">
        <v>3064</v>
      </c>
      <c r="D342" s="5226" t="s">
        <v>3065</v>
      </c>
      <c r="E342" s="5226" t="s">
        <v>3066</v>
      </c>
      <c r="F342" s="5226" t="s">
        <v>2802</v>
      </c>
      <c r="G342" s="5226" t="s">
        <v>3067</v>
      </c>
      <c r="H342" s="5226" t="s">
        <v>22</v>
      </c>
      <c r="I342" s="5226" t="s">
        <v>905</v>
      </c>
    </row>
    <row customHeight="1" ht="11.25">
      <c r="A343" s="5226" t="s">
        <v>2245</v>
      </c>
      <c r="B343" s="5226" t="s">
        <v>16</v>
      </c>
      <c r="C343" s="5226" t="s">
        <v>3012</v>
      </c>
      <c r="D343" s="5226" t="s">
        <v>3013</v>
      </c>
      <c r="E343" s="5226" t="s">
        <v>3014</v>
      </c>
      <c r="F343" s="5226" t="s">
        <v>3015</v>
      </c>
      <c r="G343" s="5226" t="s">
        <v>22</v>
      </c>
      <c r="H343" s="5226" t="s">
        <v>22</v>
      </c>
      <c r="I343" s="5226" t="s">
        <v>905</v>
      </c>
    </row>
    <row customHeight="1" ht="11.25">
      <c r="A344" s="5226" t="s">
        <v>2245</v>
      </c>
      <c r="B344" s="5226" t="s">
        <v>16</v>
      </c>
      <c r="C344" s="5226" t="s">
        <v>3068</v>
      </c>
      <c r="D344" s="5226" t="s">
        <v>3069</v>
      </c>
      <c r="E344" s="5226" t="s">
        <v>3070</v>
      </c>
      <c r="F344" s="5226" t="s">
        <v>2503</v>
      </c>
      <c r="G344" s="5226" t="s">
        <v>3071</v>
      </c>
      <c r="H344" s="5226" t="s">
        <v>22</v>
      </c>
      <c r="I344" s="5226" t="s">
        <v>905</v>
      </c>
    </row>
    <row customHeight="1" ht="11.25">
      <c r="A345" s="5226" t="s">
        <v>2245</v>
      </c>
      <c r="B345" s="5226" t="s">
        <v>16</v>
      </c>
      <c r="C345" s="5226" t="s">
        <v>3072</v>
      </c>
      <c r="D345" s="5226" t="s">
        <v>3073</v>
      </c>
      <c r="E345" s="5226" t="s">
        <v>3074</v>
      </c>
      <c r="F345" s="5226" t="s">
        <v>2331</v>
      </c>
      <c r="G345" s="5226" t="s">
        <v>3075</v>
      </c>
      <c r="H345" s="5226" t="s">
        <v>22</v>
      </c>
      <c r="I345" s="5226" t="s">
        <v>905</v>
      </c>
    </row>
    <row customHeight="1" ht="11.25">
      <c r="A346" s="5226" t="s">
        <v>2245</v>
      </c>
      <c r="B346" s="5226" t="s">
        <v>16</v>
      </c>
      <c r="C346" s="5226" t="s">
        <v>2736</v>
      </c>
      <c r="D346" s="5226" t="s">
        <v>2737</v>
      </c>
      <c r="E346" s="5226" t="s">
        <v>2738</v>
      </c>
      <c r="F346" s="5226" t="s">
        <v>2488</v>
      </c>
      <c r="G346" s="5226" t="s">
        <v>22</v>
      </c>
      <c r="H346" s="5226" t="s">
        <v>22</v>
      </c>
      <c r="I346" s="5226" t="s">
        <v>905</v>
      </c>
    </row>
    <row customHeight="1" ht="11.25">
      <c r="A347" s="5226" t="s">
        <v>2245</v>
      </c>
      <c r="B347" s="5226" t="s">
        <v>16</v>
      </c>
      <c r="C347" s="5226" t="s">
        <v>2750</v>
      </c>
      <c r="D347" s="5226" t="s">
        <v>2751</v>
      </c>
      <c r="E347" s="5226" t="s">
        <v>2752</v>
      </c>
      <c r="F347" s="5226" t="s">
        <v>2753</v>
      </c>
      <c r="G347" s="5226" t="s">
        <v>22</v>
      </c>
      <c r="H347" s="5226" t="s">
        <v>22</v>
      </c>
      <c r="I347" s="5226" t="s">
        <v>905</v>
      </c>
    </row>
    <row customHeight="1" ht="11.25">
      <c r="A348" s="5226" t="s">
        <v>2245</v>
      </c>
      <c r="B348" s="5226" t="s">
        <v>16</v>
      </c>
      <c r="C348" s="5226" t="s">
        <v>3026</v>
      </c>
      <c r="D348" s="5226" t="s">
        <v>3027</v>
      </c>
      <c r="E348" s="5226" t="s">
        <v>3028</v>
      </c>
      <c r="F348" s="5226" t="s">
        <v>2331</v>
      </c>
      <c r="G348" s="5226" t="s">
        <v>22</v>
      </c>
      <c r="H348" s="5226" t="s">
        <v>22</v>
      </c>
      <c r="I348" s="5226" t="s">
        <v>905</v>
      </c>
    </row>
    <row customHeight="1" ht="11.25">
      <c r="A349" s="5226" t="s">
        <v>2245</v>
      </c>
      <c r="B349" s="5226" t="s">
        <v>16</v>
      </c>
      <c r="C349" s="5226" t="s">
        <v>3029</v>
      </c>
      <c r="D349" s="5226" t="s">
        <v>3030</v>
      </c>
      <c r="E349" s="5226" t="s">
        <v>3031</v>
      </c>
      <c r="F349" s="5226" t="s">
        <v>3032</v>
      </c>
      <c r="G349" s="5226" t="s">
        <v>2975</v>
      </c>
      <c r="H349" s="5226" t="s">
        <v>22</v>
      </c>
      <c r="I349" s="5226" t="s">
        <v>905</v>
      </c>
    </row>
    <row customHeight="1" ht="11.25">
      <c r="A350" s="5226" t="s">
        <v>2245</v>
      </c>
      <c r="B350" s="5226" t="s">
        <v>16</v>
      </c>
      <c r="C350" s="5226" t="s">
        <v>22</v>
      </c>
      <c r="D350" s="5226" t="s">
        <v>2764</v>
      </c>
      <c r="E350" s="5226" t="s">
        <v>2765</v>
      </c>
      <c r="F350" s="5226" t="s">
        <v>2507</v>
      </c>
      <c r="G350" s="5226" t="s">
        <v>22</v>
      </c>
      <c r="H350" s="5226" t="s">
        <v>22</v>
      </c>
      <c r="I350" s="5226" t="s">
        <v>905</v>
      </c>
    </row>
    <row customHeight="1" ht="11.25">
      <c r="A351" s="5226" t="s">
        <v>2245</v>
      </c>
      <c r="B351" s="5226" t="s">
        <v>16</v>
      </c>
      <c r="C351" s="5226" t="s">
        <v>2773</v>
      </c>
      <c r="D351" s="5226" t="s">
        <v>2774</v>
      </c>
      <c r="E351" s="5226" t="s">
        <v>2768</v>
      </c>
      <c r="F351" s="5226" t="s">
        <v>2775</v>
      </c>
      <c r="G351" s="5226" t="s">
        <v>22</v>
      </c>
      <c r="H351" s="5226" t="s">
        <v>22</v>
      </c>
      <c r="I351" s="5226" t="s">
        <v>905</v>
      </c>
    </row>
    <row customHeight="1" ht="11.25">
      <c r="A352" s="5226" t="s">
        <v>2245</v>
      </c>
      <c r="B352" s="5226" t="s">
        <v>16</v>
      </c>
      <c r="C352" s="5226" t="s">
        <v>3042</v>
      </c>
      <c r="D352" s="5226" t="s">
        <v>3043</v>
      </c>
      <c r="E352" s="5226" t="s">
        <v>3044</v>
      </c>
      <c r="F352" s="5226" t="s">
        <v>2495</v>
      </c>
      <c r="G352" s="5226" t="s">
        <v>22</v>
      </c>
      <c r="H352" s="5226" t="s">
        <v>22</v>
      </c>
      <c r="I352" s="5226" t="s">
        <v>905</v>
      </c>
    </row>
    <row customHeight="1" ht="11.25">
      <c r="A353" s="5226" t="s">
        <v>2245</v>
      </c>
      <c r="B353" s="5226" t="s">
        <v>16</v>
      </c>
      <c r="C353" s="5226" t="s">
        <v>2786</v>
      </c>
      <c r="D353" s="5226" t="s">
        <v>2787</v>
      </c>
      <c r="E353" s="5226" t="s">
        <v>2788</v>
      </c>
      <c r="F353" s="5226" t="s">
        <v>2495</v>
      </c>
      <c r="G353" s="5226" t="s">
        <v>22</v>
      </c>
      <c r="H353" s="5226" t="s">
        <v>22</v>
      </c>
      <c r="I353" s="5226" t="s">
        <v>905</v>
      </c>
    </row>
    <row customHeight="1" ht="11.25">
      <c r="A354" s="5226" t="s">
        <v>2245</v>
      </c>
      <c r="B354" s="5226" t="s">
        <v>16</v>
      </c>
      <c r="C354" s="5226" t="s">
        <v>2789</v>
      </c>
      <c r="D354" s="5226" t="s">
        <v>2790</v>
      </c>
      <c r="E354" s="5226" t="s">
        <v>2791</v>
      </c>
      <c r="F354" s="5226" t="s">
        <v>2495</v>
      </c>
      <c r="G354" s="5226" t="s">
        <v>22</v>
      </c>
      <c r="H354" s="5226" t="s">
        <v>22</v>
      </c>
      <c r="I354" s="5226" t="s">
        <v>905</v>
      </c>
    </row>
    <row customHeight="1" ht="11.25">
      <c r="A355" s="5226" t="s">
        <v>2245</v>
      </c>
      <c r="B355" s="5226" t="s">
        <v>16</v>
      </c>
      <c r="C355" s="5226" t="s">
        <v>2792</v>
      </c>
      <c r="D355" s="5226" t="s">
        <v>2793</v>
      </c>
      <c r="E355" s="5226" t="s">
        <v>2794</v>
      </c>
      <c r="F355" s="5226" t="s">
        <v>2795</v>
      </c>
      <c r="G355" s="5226" t="s">
        <v>22</v>
      </c>
      <c r="H355" s="5226" t="s">
        <v>22</v>
      </c>
      <c r="I355" s="5226" t="s">
        <v>905</v>
      </c>
    </row>
    <row customHeight="1" ht="11.25">
      <c r="A356" s="5226" t="s">
        <v>2245</v>
      </c>
      <c r="B356" s="5226" t="s">
        <v>16</v>
      </c>
      <c r="C356" s="5226" t="s">
        <v>2799</v>
      </c>
      <c r="D356" s="5226" t="s">
        <v>2800</v>
      </c>
      <c r="E356" s="5226" t="s">
        <v>2801</v>
      </c>
      <c r="F356" s="5226" t="s">
        <v>2802</v>
      </c>
      <c r="G356" s="5226" t="s">
        <v>22</v>
      </c>
      <c r="H356" s="5226" t="s">
        <v>22</v>
      </c>
      <c r="I356" s="5226" t="s">
        <v>905</v>
      </c>
    </row>
    <row customHeight="1" ht="11.25">
      <c r="A357" s="5226" t="s">
        <v>2245</v>
      </c>
      <c r="B357" s="5226" t="s">
        <v>16</v>
      </c>
      <c r="C357" s="5226" t="s">
        <v>2803</v>
      </c>
      <c r="D357" s="5226" t="s">
        <v>2804</v>
      </c>
      <c r="E357" s="5226" t="s">
        <v>2801</v>
      </c>
      <c r="F357" s="5226" t="s">
        <v>2805</v>
      </c>
      <c r="G357" s="5226" t="s">
        <v>2806</v>
      </c>
      <c r="H357" s="5226" t="s">
        <v>22</v>
      </c>
      <c r="I357" s="5226" t="s">
        <v>905</v>
      </c>
    </row>
    <row customHeight="1" ht="11.25">
      <c r="A358" s="5226" t="s">
        <v>2245</v>
      </c>
      <c r="B358" s="5226" t="s">
        <v>16</v>
      </c>
      <c r="C358" s="5226" t="s">
        <v>2818</v>
      </c>
      <c r="D358" s="5226" t="s">
        <v>2819</v>
      </c>
      <c r="E358" s="5226" t="s">
        <v>2820</v>
      </c>
      <c r="F358" s="5226" t="s">
        <v>2821</v>
      </c>
      <c r="G358" s="5226" t="s">
        <v>22</v>
      </c>
      <c r="H358" s="5226" t="s">
        <v>22</v>
      </c>
      <c r="I358" s="5226" t="s">
        <v>905</v>
      </c>
    </row>
    <row customHeight="1" ht="11.25">
      <c r="A359" s="5226" t="s">
        <v>2245</v>
      </c>
      <c r="B359" s="5226" t="s">
        <v>16</v>
      </c>
      <c r="C359" s="5226" t="s">
        <v>2289</v>
      </c>
      <c r="D359" s="5226" t="s">
        <v>2290</v>
      </c>
      <c r="E359" s="5226" t="s">
        <v>2291</v>
      </c>
      <c r="F359" s="5226" t="s">
        <v>2292</v>
      </c>
      <c r="G359" s="5226" t="s">
        <v>22</v>
      </c>
      <c r="H359" s="5226" t="s">
        <v>22</v>
      </c>
      <c r="I359" s="5226" t="s">
        <v>1618</v>
      </c>
    </row>
    <row customHeight="1" ht="11.25">
      <c r="A360" s="5226" t="s">
        <v>2245</v>
      </c>
      <c r="B360" s="5226" t="s">
        <v>16</v>
      </c>
      <c r="C360" s="5226" t="s">
        <v>2842</v>
      </c>
      <c r="D360" s="5226" t="s">
        <v>2843</v>
      </c>
      <c r="E360" s="5226" t="s">
        <v>2844</v>
      </c>
      <c r="F360" s="5226" t="s">
        <v>2845</v>
      </c>
      <c r="G360" s="5226" t="s">
        <v>22</v>
      </c>
      <c r="H360" s="5226" t="s">
        <v>22</v>
      </c>
      <c r="I360" s="5226" t="s">
        <v>1618</v>
      </c>
    </row>
    <row customHeight="1" ht="11.25">
      <c r="A361" s="5226" t="s">
        <v>2245</v>
      </c>
      <c r="B361" s="5226" t="s">
        <v>16</v>
      </c>
      <c r="C361" s="5226" t="s">
        <v>2317</v>
      </c>
      <c r="D361" s="5226" t="s">
        <v>2318</v>
      </c>
      <c r="E361" s="5226" t="s">
        <v>2319</v>
      </c>
      <c r="F361" s="5226" t="s">
        <v>2320</v>
      </c>
      <c r="G361" s="5226" t="s">
        <v>22</v>
      </c>
      <c r="H361" s="5226" t="s">
        <v>22</v>
      </c>
      <c r="I361" s="5226" t="s">
        <v>1618</v>
      </c>
    </row>
    <row customHeight="1" ht="11.25">
      <c r="A362" s="5226" t="s">
        <v>2245</v>
      </c>
      <c r="B362" s="5226" t="s">
        <v>16</v>
      </c>
      <c r="C362" s="5226" t="s">
        <v>2335</v>
      </c>
      <c r="D362" s="5226" t="s">
        <v>2336</v>
      </c>
      <c r="E362" s="5226" t="s">
        <v>2337</v>
      </c>
      <c r="F362" s="5226" t="s">
        <v>2338</v>
      </c>
      <c r="G362" s="5226" t="s">
        <v>22</v>
      </c>
      <c r="H362" s="5226" t="s">
        <v>22</v>
      </c>
      <c r="I362" s="5226" t="s">
        <v>1618</v>
      </c>
    </row>
    <row customHeight="1" ht="11.25">
      <c r="A363" s="5226" t="s">
        <v>2245</v>
      </c>
      <c r="B363" s="5226" t="s">
        <v>16</v>
      </c>
      <c r="C363" s="5226" t="s">
        <v>3076</v>
      </c>
      <c r="D363" s="5226" t="s">
        <v>3077</v>
      </c>
      <c r="E363" s="5226" t="s">
        <v>3078</v>
      </c>
      <c r="F363" s="5226" t="s">
        <v>573</v>
      </c>
      <c r="G363" s="5226" t="s">
        <v>22</v>
      </c>
      <c r="H363" s="5226" t="s">
        <v>22</v>
      </c>
      <c r="I363" s="5226" t="s">
        <v>1618</v>
      </c>
    </row>
    <row customHeight="1" ht="11.25">
      <c r="A364" s="5226" t="s">
        <v>2245</v>
      </c>
      <c r="B364" s="5226" t="s">
        <v>16</v>
      </c>
      <c r="C364" s="5226" t="s">
        <v>3079</v>
      </c>
      <c r="D364" s="5226" t="s">
        <v>3080</v>
      </c>
      <c r="E364" s="5226" t="s">
        <v>3081</v>
      </c>
      <c r="F364" s="5226" t="s">
        <v>573</v>
      </c>
      <c r="G364" s="5226" t="s">
        <v>22</v>
      </c>
      <c r="H364" s="5226" t="s">
        <v>22</v>
      </c>
      <c r="I364" s="5226" t="s">
        <v>1618</v>
      </c>
    </row>
    <row customHeight="1" ht="11.25">
      <c r="A365" s="5226" t="s">
        <v>2245</v>
      </c>
      <c r="B365" s="5226" t="s">
        <v>16</v>
      </c>
      <c r="C365" s="5226" t="s">
        <v>3082</v>
      </c>
      <c r="D365" s="5226" t="s">
        <v>3083</v>
      </c>
      <c r="E365" s="5226" t="s">
        <v>3084</v>
      </c>
      <c r="F365" s="5226" t="s">
        <v>573</v>
      </c>
      <c r="G365" s="5226" t="s">
        <v>22</v>
      </c>
      <c r="H365" s="5226" t="s">
        <v>22</v>
      </c>
      <c r="I365" s="5226" t="s">
        <v>1618</v>
      </c>
    </row>
    <row customHeight="1" ht="11.25">
      <c r="A366" s="5226" t="s">
        <v>2245</v>
      </c>
      <c r="B366" s="5226" t="s">
        <v>16</v>
      </c>
      <c r="C366" s="5226" t="s">
        <v>3085</v>
      </c>
      <c r="D366" s="5226" t="s">
        <v>3086</v>
      </c>
      <c r="E366" s="5226" t="s">
        <v>3087</v>
      </c>
      <c r="F366" s="5226" t="s">
        <v>573</v>
      </c>
      <c r="G366" s="5226" t="s">
        <v>22</v>
      </c>
      <c r="H366" s="5226" t="s">
        <v>22</v>
      </c>
      <c r="I366" s="5226" t="s">
        <v>1618</v>
      </c>
    </row>
    <row customHeight="1" ht="11.25">
      <c r="A367" s="5226" t="s">
        <v>2245</v>
      </c>
      <c r="B367" s="5226" t="s">
        <v>16</v>
      </c>
      <c r="C367" s="5226" t="s">
        <v>3088</v>
      </c>
      <c r="D367" s="5226" t="s">
        <v>3089</v>
      </c>
      <c r="E367" s="5226" t="s">
        <v>3090</v>
      </c>
      <c r="F367" s="5226" t="s">
        <v>573</v>
      </c>
      <c r="G367" s="5226" t="s">
        <v>22</v>
      </c>
      <c r="H367" s="5226" t="s">
        <v>22</v>
      </c>
      <c r="I367" s="5226" t="s">
        <v>1618</v>
      </c>
    </row>
    <row customHeight="1" ht="11.25">
      <c r="A368" s="5226" t="s">
        <v>2245</v>
      </c>
      <c r="B368" s="5226" t="s">
        <v>16</v>
      </c>
      <c r="C368" s="5226" t="s">
        <v>3091</v>
      </c>
      <c r="D368" s="5226" t="s">
        <v>3092</v>
      </c>
      <c r="E368" s="5226" t="s">
        <v>3093</v>
      </c>
      <c r="F368" s="5226" t="s">
        <v>573</v>
      </c>
      <c r="G368" s="5226" t="s">
        <v>22</v>
      </c>
      <c r="H368" s="5226" t="s">
        <v>22</v>
      </c>
      <c r="I368" s="5226" t="s">
        <v>1618</v>
      </c>
    </row>
    <row customHeight="1" ht="11.25">
      <c r="A369" s="5226" t="s">
        <v>2245</v>
      </c>
      <c r="B369" s="5226" t="s">
        <v>16</v>
      </c>
      <c r="C369" s="5226" t="s">
        <v>2897</v>
      </c>
      <c r="D369" s="5226" t="s">
        <v>2898</v>
      </c>
      <c r="E369" s="5226" t="s">
        <v>2899</v>
      </c>
      <c r="F369" s="5226" t="s">
        <v>2664</v>
      </c>
      <c r="G369" s="5226" t="s">
        <v>22</v>
      </c>
      <c r="H369" s="5226" t="s">
        <v>22</v>
      </c>
      <c r="I369" s="5226" t="s">
        <v>1618</v>
      </c>
    </row>
    <row customHeight="1" ht="11.25">
      <c r="A370" s="5226" t="s">
        <v>2245</v>
      </c>
      <c r="B370" s="5226" t="s">
        <v>16</v>
      </c>
      <c r="C370" s="5226" t="s">
        <v>3094</v>
      </c>
      <c r="D370" s="5226" t="s">
        <v>3095</v>
      </c>
      <c r="E370" s="5226" t="s">
        <v>3096</v>
      </c>
      <c r="F370" s="5226" t="s">
        <v>2474</v>
      </c>
      <c r="G370" s="5226" t="s">
        <v>22</v>
      </c>
      <c r="H370" s="5226" t="s">
        <v>3097</v>
      </c>
      <c r="I370" s="5226" t="s">
        <v>1618</v>
      </c>
    </row>
    <row customHeight="1" ht="11.25">
      <c r="A371" s="5226" t="s">
        <v>2245</v>
      </c>
      <c r="B371" s="5226" t="s">
        <v>16</v>
      </c>
      <c r="C371" s="5226" t="s">
        <v>2451</v>
      </c>
      <c r="D371" s="5226" t="s">
        <v>2452</v>
      </c>
      <c r="E371" s="5226" t="s">
        <v>2453</v>
      </c>
      <c r="F371" s="5226" t="s">
        <v>2454</v>
      </c>
      <c r="G371" s="5226" t="s">
        <v>22</v>
      </c>
      <c r="H371" s="5226" t="s">
        <v>22</v>
      </c>
      <c r="I371" s="5226" t="s">
        <v>1618</v>
      </c>
    </row>
    <row customHeight="1" ht="11.25">
      <c r="A372" s="5226" t="s">
        <v>2245</v>
      </c>
      <c r="B372" s="5226" t="s">
        <v>16</v>
      </c>
      <c r="C372" s="5226" t="s">
        <v>2936</v>
      </c>
      <c r="D372" s="5226" t="s">
        <v>2937</v>
      </c>
      <c r="E372" s="5226" t="s">
        <v>2938</v>
      </c>
      <c r="F372" s="5226" t="s">
        <v>2939</v>
      </c>
      <c r="G372" s="5226" t="s">
        <v>22</v>
      </c>
      <c r="H372" s="5226" t="s">
        <v>22</v>
      </c>
      <c r="I372" s="5226" t="s">
        <v>1618</v>
      </c>
    </row>
    <row customHeight="1" ht="11.25">
      <c r="A373" s="5226" t="s">
        <v>2245</v>
      </c>
      <c r="B373" s="5226" t="s">
        <v>16</v>
      </c>
      <c r="C373" s="5226" t="s">
        <v>2940</v>
      </c>
      <c r="D373" s="5226" t="s">
        <v>2941</v>
      </c>
      <c r="E373" s="5226" t="s">
        <v>2942</v>
      </c>
      <c r="F373" s="5226" t="s">
        <v>2511</v>
      </c>
      <c r="G373" s="5226" t="s">
        <v>2943</v>
      </c>
      <c r="H373" s="5226" t="s">
        <v>22</v>
      </c>
      <c r="I373" s="5226" t="s">
        <v>1618</v>
      </c>
    </row>
    <row customHeight="1" ht="11.25">
      <c r="A374" s="5226" t="s">
        <v>2245</v>
      </c>
      <c r="B374" s="5226" t="s">
        <v>16</v>
      </c>
      <c r="C374" s="5226" t="s">
        <v>2459</v>
      </c>
      <c r="D374" s="5226" t="s">
        <v>2460</v>
      </c>
      <c r="E374" s="5226" t="s">
        <v>2461</v>
      </c>
      <c r="F374" s="5226" t="s">
        <v>2462</v>
      </c>
      <c r="G374" s="5226" t="s">
        <v>22</v>
      </c>
      <c r="H374" s="5226" t="s">
        <v>22</v>
      </c>
      <c r="I374" s="5226" t="s">
        <v>1618</v>
      </c>
    </row>
    <row customHeight="1" ht="11.25">
      <c r="A375" s="5226" t="s">
        <v>2245</v>
      </c>
      <c r="B375" s="5226" t="s">
        <v>16</v>
      </c>
      <c r="C375" s="5226" t="s">
        <v>2467</v>
      </c>
      <c r="D375" s="5226" t="s">
        <v>2468</v>
      </c>
      <c r="E375" s="5226" t="s">
        <v>2469</v>
      </c>
      <c r="F375" s="5226" t="s">
        <v>2470</v>
      </c>
      <c r="G375" s="5226" t="s">
        <v>22</v>
      </c>
      <c r="H375" s="5226" t="s">
        <v>22</v>
      </c>
      <c r="I375" s="5226" t="s">
        <v>1618</v>
      </c>
    </row>
    <row customHeight="1" ht="11.25">
      <c r="A376" s="5226" t="s">
        <v>2245</v>
      </c>
      <c r="B376" s="5226" t="s">
        <v>16</v>
      </c>
      <c r="C376" s="5226" t="s">
        <v>3098</v>
      </c>
      <c r="D376" s="5226" t="s">
        <v>3099</v>
      </c>
      <c r="E376" s="5226" t="s">
        <v>3100</v>
      </c>
      <c r="F376" s="5226" t="s">
        <v>2511</v>
      </c>
      <c r="G376" s="5226" t="s">
        <v>22</v>
      </c>
      <c r="H376" s="5226" t="s">
        <v>22</v>
      </c>
      <c r="I376" s="5226" t="s">
        <v>1618</v>
      </c>
    </row>
    <row customHeight="1" ht="11.25">
      <c r="A377" s="5226" t="s">
        <v>2245</v>
      </c>
      <c r="B377" s="5226" t="s">
        <v>16</v>
      </c>
      <c r="C377" s="5226" t="s">
        <v>3101</v>
      </c>
      <c r="D377" s="5226" t="s">
        <v>3102</v>
      </c>
      <c r="E377" s="5226" t="s">
        <v>3103</v>
      </c>
      <c r="F377" s="5226" t="s">
        <v>2742</v>
      </c>
      <c r="G377" s="5226" t="s">
        <v>22</v>
      </c>
      <c r="H377" s="5226" t="s">
        <v>22</v>
      </c>
      <c r="I377" s="5226" t="s">
        <v>1618</v>
      </c>
    </row>
    <row customHeight="1" ht="11.25">
      <c r="A378" s="5226" t="s">
        <v>2245</v>
      </c>
      <c r="B378" s="5226" t="s">
        <v>16</v>
      </c>
      <c r="C378" s="5226" t="s">
        <v>3104</v>
      </c>
      <c r="D378" s="5226" t="s">
        <v>3105</v>
      </c>
      <c r="E378" s="5226" t="s">
        <v>3106</v>
      </c>
      <c r="F378" s="5226" t="s">
        <v>573</v>
      </c>
      <c r="G378" s="5226" t="s">
        <v>22</v>
      </c>
      <c r="H378" s="5226" t="s">
        <v>22</v>
      </c>
      <c r="I378" s="5226" t="s">
        <v>1618</v>
      </c>
    </row>
    <row customHeight="1" ht="11.25">
      <c r="A379" s="5226" t="s">
        <v>2245</v>
      </c>
      <c r="B379" s="5226" t="s">
        <v>16</v>
      </c>
      <c r="C379" s="5226" t="s">
        <v>3107</v>
      </c>
      <c r="D379" s="5226" t="s">
        <v>3108</v>
      </c>
      <c r="E379" s="5226" t="s">
        <v>3109</v>
      </c>
      <c r="F379" s="5226" t="s">
        <v>2692</v>
      </c>
      <c r="G379" s="5226" t="s">
        <v>22</v>
      </c>
      <c r="H379" s="5226" t="s">
        <v>22</v>
      </c>
      <c r="I379" s="5226" t="s">
        <v>1618</v>
      </c>
    </row>
    <row customHeight="1" ht="11.25">
      <c r="A380" s="5226" t="s">
        <v>2245</v>
      </c>
      <c r="B380" s="5226" t="s">
        <v>16</v>
      </c>
      <c r="C380" s="5226" t="s">
        <v>3110</v>
      </c>
      <c r="D380" s="5226" t="s">
        <v>3111</v>
      </c>
      <c r="E380" s="5226" t="s">
        <v>3112</v>
      </c>
      <c r="F380" s="5226" t="s">
        <v>2253</v>
      </c>
      <c r="G380" s="5226" t="s">
        <v>22</v>
      </c>
      <c r="H380" s="5226" t="s">
        <v>22</v>
      </c>
      <c r="I380" s="5226" t="s">
        <v>1618</v>
      </c>
    </row>
    <row customHeight="1" ht="11.25">
      <c r="A381" s="5226" t="s">
        <v>2245</v>
      </c>
      <c r="B381" s="5226" t="s">
        <v>16</v>
      </c>
      <c r="C381" s="5226" t="s">
        <v>3113</v>
      </c>
      <c r="D381" s="5226" t="s">
        <v>3114</v>
      </c>
      <c r="E381" s="5226" t="s">
        <v>3115</v>
      </c>
      <c r="F381" s="5226" t="s">
        <v>2253</v>
      </c>
      <c r="G381" s="5226" t="s">
        <v>22</v>
      </c>
      <c r="H381" s="5226" t="s">
        <v>22</v>
      </c>
      <c r="I381" s="5226" t="s">
        <v>1618</v>
      </c>
    </row>
    <row customHeight="1" ht="11.25">
      <c r="A382" s="5226" t="s">
        <v>2245</v>
      </c>
      <c r="B382" s="5226" t="s">
        <v>16</v>
      </c>
      <c r="C382" s="5226" t="s">
        <v>3116</v>
      </c>
      <c r="D382" s="5226" t="s">
        <v>3117</v>
      </c>
      <c r="E382" s="5226" t="s">
        <v>3118</v>
      </c>
      <c r="F382" s="5226" t="s">
        <v>3119</v>
      </c>
      <c r="G382" s="5226" t="s">
        <v>22</v>
      </c>
      <c r="H382" s="5226" t="s">
        <v>22</v>
      </c>
      <c r="I382" s="5226" t="s">
        <v>1618</v>
      </c>
    </row>
    <row customHeight="1" ht="11.25">
      <c r="A383" s="5226" t="s">
        <v>2245</v>
      </c>
      <c r="B383" s="5226" t="s">
        <v>16</v>
      </c>
      <c r="C383" s="5226" t="s">
        <v>3120</v>
      </c>
      <c r="D383" s="5226" t="s">
        <v>3121</v>
      </c>
      <c r="E383" s="5226" t="s">
        <v>3122</v>
      </c>
      <c r="F383" s="5226" t="s">
        <v>2331</v>
      </c>
      <c r="G383" s="5226" t="s">
        <v>22</v>
      </c>
      <c r="H383" s="5226" t="s">
        <v>22</v>
      </c>
      <c r="I383" s="5226" t="s">
        <v>1618</v>
      </c>
    </row>
    <row customHeight="1" ht="11.25">
      <c r="A384" s="5226" t="s">
        <v>2245</v>
      </c>
      <c r="B384" s="5226" t="s">
        <v>16</v>
      </c>
      <c r="C384" s="5226" t="s">
        <v>3123</v>
      </c>
      <c r="D384" s="5226" t="s">
        <v>3124</v>
      </c>
      <c r="E384" s="5226" t="s">
        <v>3125</v>
      </c>
      <c r="F384" s="5226" t="s">
        <v>3126</v>
      </c>
      <c r="G384" s="5226" t="s">
        <v>22</v>
      </c>
      <c r="H384" s="5226" t="s">
        <v>22</v>
      </c>
      <c r="I384" s="5226" t="s">
        <v>1618</v>
      </c>
    </row>
    <row customHeight="1" ht="11.25">
      <c r="A385" s="5226" t="s">
        <v>2245</v>
      </c>
      <c r="B385" s="5226" t="s">
        <v>16</v>
      </c>
      <c r="C385" s="5226" t="s">
        <v>3127</v>
      </c>
      <c r="D385" s="5226" t="s">
        <v>3128</v>
      </c>
      <c r="E385" s="5226" t="s">
        <v>3129</v>
      </c>
      <c r="F385" s="5226" t="s">
        <v>2377</v>
      </c>
      <c r="G385" s="5226" t="s">
        <v>22</v>
      </c>
      <c r="H385" s="5226" t="s">
        <v>22</v>
      </c>
      <c r="I385" s="5226" t="s">
        <v>1618</v>
      </c>
    </row>
    <row customHeight="1" ht="11.25">
      <c r="A386" s="5226" t="s">
        <v>2245</v>
      </c>
      <c r="B386" s="5226" t="s">
        <v>16</v>
      </c>
      <c r="C386" s="5226" t="s">
        <v>3130</v>
      </c>
      <c r="D386" s="5226" t="s">
        <v>3131</v>
      </c>
      <c r="E386" s="5226" t="s">
        <v>3132</v>
      </c>
      <c r="F386" s="5226" t="s">
        <v>2377</v>
      </c>
      <c r="G386" s="5226" t="s">
        <v>22</v>
      </c>
      <c r="H386" s="5226" t="s">
        <v>22</v>
      </c>
      <c r="I386" s="5226" t="s">
        <v>1618</v>
      </c>
    </row>
    <row customHeight="1" ht="11.25">
      <c r="A387" s="5226" t="s">
        <v>2245</v>
      </c>
      <c r="B387" s="5226" t="s">
        <v>16</v>
      </c>
      <c r="C387" s="5226" t="s">
        <v>3133</v>
      </c>
      <c r="D387" s="5226" t="s">
        <v>3131</v>
      </c>
      <c r="E387" s="5226" t="s">
        <v>3134</v>
      </c>
      <c r="F387" s="5226" t="s">
        <v>2411</v>
      </c>
      <c r="G387" s="5226" t="s">
        <v>22</v>
      </c>
      <c r="H387" s="5226" t="s">
        <v>22</v>
      </c>
      <c r="I387" s="5226" t="s">
        <v>1618</v>
      </c>
    </row>
    <row customHeight="1" ht="11.25">
      <c r="A388" s="5226" t="s">
        <v>2245</v>
      </c>
      <c r="B388" s="5226" t="s">
        <v>16</v>
      </c>
      <c r="C388" s="5226" t="s">
        <v>3135</v>
      </c>
      <c r="D388" s="5226" t="s">
        <v>3136</v>
      </c>
      <c r="E388" s="5226" t="s">
        <v>3137</v>
      </c>
      <c r="F388" s="5226" t="s">
        <v>2369</v>
      </c>
      <c r="G388" s="5226" t="s">
        <v>22</v>
      </c>
      <c r="H388" s="5226" t="s">
        <v>22</v>
      </c>
      <c r="I388" s="5226" t="s">
        <v>1618</v>
      </c>
    </row>
    <row customHeight="1" ht="11.25">
      <c r="A389" s="5226" t="s">
        <v>2245</v>
      </c>
      <c r="B389" s="5226" t="s">
        <v>16</v>
      </c>
      <c r="C389" s="5226" t="s">
        <v>3138</v>
      </c>
      <c r="D389" s="5226" t="s">
        <v>3139</v>
      </c>
      <c r="E389" s="5226" t="s">
        <v>3140</v>
      </c>
      <c r="F389" s="5226" t="s">
        <v>2377</v>
      </c>
      <c r="G389" s="5226" t="s">
        <v>22</v>
      </c>
      <c r="H389" s="5226" t="s">
        <v>22</v>
      </c>
      <c r="I389" s="5226" t="s">
        <v>1618</v>
      </c>
    </row>
    <row customHeight="1" ht="11.25">
      <c r="A390" s="5226" t="s">
        <v>2245</v>
      </c>
      <c r="B390" s="5226" t="s">
        <v>16</v>
      </c>
      <c r="C390" s="5226" t="s">
        <v>3141</v>
      </c>
      <c r="D390" s="5226" t="s">
        <v>3142</v>
      </c>
      <c r="E390" s="5226" t="s">
        <v>3143</v>
      </c>
      <c r="F390" s="5226" t="s">
        <v>2895</v>
      </c>
      <c r="G390" s="5226" t="s">
        <v>22</v>
      </c>
      <c r="H390" s="5226" t="s">
        <v>22</v>
      </c>
      <c r="I390" s="5226" t="s">
        <v>1618</v>
      </c>
    </row>
    <row customHeight="1" ht="11.25">
      <c r="A391" s="5226" t="s">
        <v>2245</v>
      </c>
      <c r="B391" s="5226" t="s">
        <v>16</v>
      </c>
      <c r="C391" s="5226" t="s">
        <v>3144</v>
      </c>
      <c r="D391" s="5226" t="s">
        <v>3145</v>
      </c>
      <c r="E391" s="5226" t="s">
        <v>3146</v>
      </c>
      <c r="F391" s="5226" t="s">
        <v>2283</v>
      </c>
      <c r="G391" s="5226" t="s">
        <v>22</v>
      </c>
      <c r="H391" s="5226" t="s">
        <v>22</v>
      </c>
      <c r="I391" s="5226" t="s">
        <v>1618</v>
      </c>
    </row>
    <row customHeight="1" ht="11.25">
      <c r="A392" s="5226" t="s">
        <v>2245</v>
      </c>
      <c r="B392" s="5226" t="s">
        <v>16</v>
      </c>
      <c r="C392" s="5226" t="s">
        <v>3147</v>
      </c>
      <c r="D392" s="5226" t="s">
        <v>3148</v>
      </c>
      <c r="E392" s="5226" t="s">
        <v>3103</v>
      </c>
      <c r="F392" s="5226" t="s">
        <v>3149</v>
      </c>
      <c r="G392" s="5226" t="s">
        <v>3150</v>
      </c>
      <c r="H392" s="5226" t="s">
        <v>22</v>
      </c>
      <c r="I392" s="5226" t="s">
        <v>1618</v>
      </c>
    </row>
    <row customHeight="1" ht="11.25">
      <c r="A393" s="5226" t="s">
        <v>2245</v>
      </c>
      <c r="B393" s="5226" t="s">
        <v>16</v>
      </c>
      <c r="C393" s="5226" t="s">
        <v>3151</v>
      </c>
      <c r="D393" s="5226" t="s">
        <v>3152</v>
      </c>
      <c r="E393" s="5226" t="s">
        <v>3153</v>
      </c>
      <c r="F393" s="5226" t="s">
        <v>3119</v>
      </c>
      <c r="G393" s="5226" t="s">
        <v>22</v>
      </c>
      <c r="H393" s="5226" t="s">
        <v>22</v>
      </c>
      <c r="I393" s="5226" t="s">
        <v>1618</v>
      </c>
    </row>
    <row customHeight="1" ht="11.25">
      <c r="A394" s="5226" t="s">
        <v>2245</v>
      </c>
      <c r="B394" s="5226" t="s">
        <v>16</v>
      </c>
      <c r="C394" s="5226" t="s">
        <v>3154</v>
      </c>
      <c r="D394" s="5226" t="s">
        <v>3155</v>
      </c>
      <c r="E394" s="5226" t="s">
        <v>3156</v>
      </c>
      <c r="F394" s="5226" t="s">
        <v>3126</v>
      </c>
      <c r="G394" s="5226" t="s">
        <v>22</v>
      </c>
      <c r="H394" s="5226" t="s">
        <v>22</v>
      </c>
      <c r="I394" s="5226" t="s">
        <v>1618</v>
      </c>
    </row>
    <row customHeight="1" ht="11.25">
      <c r="A395" s="5226" t="s">
        <v>2245</v>
      </c>
      <c r="B395" s="5226" t="s">
        <v>16</v>
      </c>
      <c r="C395" s="5226" t="s">
        <v>3157</v>
      </c>
      <c r="D395" s="5226" t="s">
        <v>3158</v>
      </c>
      <c r="E395" s="5226" t="s">
        <v>3159</v>
      </c>
      <c r="F395" s="5226" t="s">
        <v>2313</v>
      </c>
      <c r="G395" s="5226" t="s">
        <v>22</v>
      </c>
      <c r="H395" s="5226" t="s">
        <v>22</v>
      </c>
      <c r="I395" s="5226" t="s">
        <v>1618</v>
      </c>
    </row>
    <row customHeight="1" ht="11.25">
      <c r="A396" s="5226" t="s">
        <v>2245</v>
      </c>
      <c r="B396" s="5226" t="s">
        <v>16</v>
      </c>
      <c r="C396" s="5226" t="s">
        <v>3160</v>
      </c>
      <c r="D396" s="5226" t="s">
        <v>3161</v>
      </c>
      <c r="E396" s="5226" t="s">
        <v>3162</v>
      </c>
      <c r="F396" s="5226" t="s">
        <v>2495</v>
      </c>
      <c r="G396" s="5226" t="s">
        <v>22</v>
      </c>
      <c r="H396" s="5226" t="s">
        <v>22</v>
      </c>
      <c r="I396" s="5226" t="s">
        <v>1618</v>
      </c>
    </row>
    <row customHeight="1" ht="11.25">
      <c r="A397" s="5226" t="s">
        <v>2245</v>
      </c>
      <c r="B397" s="5226" t="s">
        <v>16</v>
      </c>
      <c r="C397" s="5226" t="s">
        <v>3163</v>
      </c>
      <c r="D397" s="5226" t="s">
        <v>3164</v>
      </c>
      <c r="E397" s="5226" t="s">
        <v>3165</v>
      </c>
      <c r="F397" s="5226" t="s">
        <v>2249</v>
      </c>
      <c r="G397" s="5226" t="s">
        <v>22</v>
      </c>
      <c r="H397" s="5226" t="s">
        <v>22</v>
      </c>
      <c r="I397" s="5226" t="s">
        <v>1618</v>
      </c>
    </row>
    <row customHeight="1" ht="11.25">
      <c r="A398" s="5226" t="s">
        <v>2245</v>
      </c>
      <c r="B398" s="5226" t="s">
        <v>16</v>
      </c>
      <c r="C398" s="5226" t="s">
        <v>3166</v>
      </c>
      <c r="D398" s="5226" t="s">
        <v>3167</v>
      </c>
      <c r="E398" s="5226" t="s">
        <v>3168</v>
      </c>
      <c r="F398" s="5226" t="s">
        <v>2713</v>
      </c>
      <c r="G398" s="5226" t="s">
        <v>22</v>
      </c>
      <c r="H398" s="5226" t="s">
        <v>22</v>
      </c>
      <c r="I398" s="5226" t="s">
        <v>1618</v>
      </c>
    </row>
    <row customHeight="1" ht="11.25">
      <c r="A399" s="5226" t="s">
        <v>2245</v>
      </c>
      <c r="B399" s="5226" t="s">
        <v>16</v>
      </c>
      <c r="C399" s="5226" t="s">
        <v>3169</v>
      </c>
      <c r="D399" s="5226" t="s">
        <v>3170</v>
      </c>
      <c r="E399" s="5226" t="s">
        <v>3171</v>
      </c>
      <c r="F399" s="5226" t="s">
        <v>2309</v>
      </c>
      <c r="G399" s="5226" t="s">
        <v>3172</v>
      </c>
      <c r="H399" s="5226" t="s">
        <v>22</v>
      </c>
      <c r="I399" s="5226" t="s">
        <v>1618</v>
      </c>
    </row>
    <row customHeight="1" ht="11.25">
      <c r="A400" s="5226" t="s">
        <v>2245</v>
      </c>
      <c r="B400" s="5226" t="s">
        <v>16</v>
      </c>
      <c r="C400" s="5226" t="s">
        <v>3173</v>
      </c>
      <c r="D400" s="5226" t="s">
        <v>3174</v>
      </c>
      <c r="E400" s="5226" t="s">
        <v>3175</v>
      </c>
      <c r="F400" s="5226" t="s">
        <v>2895</v>
      </c>
      <c r="G400" s="5226" t="s">
        <v>22</v>
      </c>
      <c r="H400" s="5226" t="s">
        <v>22</v>
      </c>
      <c r="I400" s="5226" t="s">
        <v>1618</v>
      </c>
    </row>
    <row customHeight="1" ht="11.25">
      <c r="A401" s="5226" t="s">
        <v>2245</v>
      </c>
      <c r="B401" s="5226" t="s">
        <v>16</v>
      </c>
      <c r="C401" s="5226" t="s">
        <v>3176</v>
      </c>
      <c r="D401" s="5226" t="s">
        <v>3174</v>
      </c>
      <c r="E401" s="5226" t="s">
        <v>3177</v>
      </c>
      <c r="F401" s="5226" t="s">
        <v>2361</v>
      </c>
      <c r="G401" s="5226" t="s">
        <v>3178</v>
      </c>
      <c r="H401" s="5226" t="s">
        <v>22</v>
      </c>
      <c r="I401" s="5226" t="s">
        <v>1618</v>
      </c>
    </row>
    <row customHeight="1" ht="11.25">
      <c r="A402" s="5226" t="s">
        <v>2245</v>
      </c>
      <c r="B402" s="5226" t="s">
        <v>16</v>
      </c>
      <c r="C402" s="5226" t="s">
        <v>2720</v>
      </c>
      <c r="D402" s="5226" t="s">
        <v>2721</v>
      </c>
      <c r="E402" s="5226" t="s">
        <v>2722</v>
      </c>
      <c r="F402" s="5226" t="s">
        <v>2723</v>
      </c>
      <c r="G402" s="5226" t="s">
        <v>22</v>
      </c>
      <c r="H402" s="5226" t="s">
        <v>22</v>
      </c>
      <c r="I402" s="5226" t="s">
        <v>1618</v>
      </c>
    </row>
    <row customHeight="1" ht="11.25">
      <c r="A403" s="5226" t="s">
        <v>2245</v>
      </c>
      <c r="B403" s="5226" t="s">
        <v>16</v>
      </c>
      <c r="C403" s="5226" t="s">
        <v>3179</v>
      </c>
      <c r="D403" s="5226" t="s">
        <v>3180</v>
      </c>
      <c r="E403" s="5226" t="s">
        <v>3181</v>
      </c>
      <c r="F403" s="5226" t="s">
        <v>2361</v>
      </c>
      <c r="G403" s="5226" t="s">
        <v>22</v>
      </c>
      <c r="H403" s="5226" t="s">
        <v>22</v>
      </c>
      <c r="I403" s="5226" t="s">
        <v>1618</v>
      </c>
    </row>
    <row customHeight="1" ht="11.25">
      <c r="A404" s="5226" t="s">
        <v>2245</v>
      </c>
      <c r="B404" s="5226" t="s">
        <v>16</v>
      </c>
      <c r="C404" s="5226" t="s">
        <v>3182</v>
      </c>
      <c r="D404" s="5226" t="s">
        <v>3183</v>
      </c>
      <c r="E404" s="5226" t="s">
        <v>3184</v>
      </c>
      <c r="F404" s="5226" t="s">
        <v>2331</v>
      </c>
      <c r="G404" s="5226" t="s">
        <v>3185</v>
      </c>
      <c r="H404" s="5226" t="s">
        <v>22</v>
      </c>
      <c r="I404" s="5226" t="s">
        <v>1618</v>
      </c>
    </row>
    <row customHeight="1" ht="11.25">
      <c r="A405" s="5226" t="s">
        <v>2245</v>
      </c>
      <c r="B405" s="5226" t="s">
        <v>16</v>
      </c>
      <c r="C405" s="5226" t="s">
        <v>3186</v>
      </c>
      <c r="D405" s="5226" t="s">
        <v>3187</v>
      </c>
      <c r="E405" s="5226" t="s">
        <v>3188</v>
      </c>
      <c r="F405" s="5226" t="s">
        <v>2331</v>
      </c>
      <c r="G405" s="5226" t="s">
        <v>22</v>
      </c>
      <c r="H405" s="5226" t="s">
        <v>22</v>
      </c>
      <c r="I405" s="5226" t="s">
        <v>1618</v>
      </c>
    </row>
    <row customHeight="1" ht="11.25">
      <c r="A406" s="5226" t="s">
        <v>2245</v>
      </c>
      <c r="B406" s="5226" t="s">
        <v>16</v>
      </c>
      <c r="C406" s="5226" t="s">
        <v>3189</v>
      </c>
      <c r="D406" s="5226" t="s">
        <v>3190</v>
      </c>
      <c r="E406" s="5226" t="s">
        <v>3191</v>
      </c>
      <c r="F406" s="5226" t="s">
        <v>2313</v>
      </c>
      <c r="G406" s="5226" t="s">
        <v>22</v>
      </c>
      <c r="H406" s="5226" t="s">
        <v>22</v>
      </c>
      <c r="I406" s="5226" t="s">
        <v>1618</v>
      </c>
    </row>
    <row customHeight="1" ht="11.25">
      <c r="A407" s="5226" t="s">
        <v>2245</v>
      </c>
      <c r="B407" s="5226" t="s">
        <v>16</v>
      </c>
      <c r="C407" s="5226" t="s">
        <v>3192</v>
      </c>
      <c r="D407" s="5226" t="s">
        <v>3193</v>
      </c>
      <c r="E407" s="5226" t="s">
        <v>3194</v>
      </c>
      <c r="F407" s="5226" t="s">
        <v>2742</v>
      </c>
      <c r="G407" s="5226" t="s">
        <v>22</v>
      </c>
      <c r="H407" s="5226" t="s">
        <v>22</v>
      </c>
      <c r="I407" s="5226" t="s">
        <v>1618</v>
      </c>
    </row>
    <row customHeight="1" ht="11.25">
      <c r="A408" s="5226" t="s">
        <v>2245</v>
      </c>
      <c r="B408" s="5226" t="s">
        <v>16</v>
      </c>
      <c r="C408" s="5226" t="s">
        <v>3195</v>
      </c>
      <c r="D408" s="5226" t="s">
        <v>3196</v>
      </c>
      <c r="E408" s="5226" t="s">
        <v>3197</v>
      </c>
      <c r="F408" s="5226" t="s">
        <v>2507</v>
      </c>
      <c r="G408" s="5226" t="s">
        <v>22</v>
      </c>
      <c r="H408" s="5226" t="s">
        <v>22</v>
      </c>
      <c r="I408" s="5226" t="s">
        <v>1618</v>
      </c>
    </row>
    <row customHeight="1" ht="11.25">
      <c r="A409" s="5226" t="s">
        <v>2245</v>
      </c>
      <c r="B409" s="5226" t="s">
        <v>16</v>
      </c>
      <c r="C409" s="5226" t="s">
        <v>3198</v>
      </c>
      <c r="D409" s="5226" t="s">
        <v>3199</v>
      </c>
      <c r="E409" s="5226" t="s">
        <v>3200</v>
      </c>
      <c r="F409" s="5226" t="s">
        <v>2692</v>
      </c>
      <c r="G409" s="5226" t="s">
        <v>3201</v>
      </c>
      <c r="H409" s="5226" t="s">
        <v>22</v>
      </c>
      <c r="I409" s="5226" t="s">
        <v>1618</v>
      </c>
    </row>
    <row customHeight="1" ht="11.25">
      <c r="A410" s="5226" t="s">
        <v>2245</v>
      </c>
      <c r="B410" s="5226" t="s">
        <v>16</v>
      </c>
      <c r="C410" s="5226" t="s">
        <v>3202</v>
      </c>
      <c r="D410" s="5226" t="s">
        <v>3203</v>
      </c>
      <c r="E410" s="5226" t="s">
        <v>3204</v>
      </c>
      <c r="F410" s="5226" t="s">
        <v>2810</v>
      </c>
      <c r="G410" s="5226" t="s">
        <v>22</v>
      </c>
      <c r="H410" s="5226" t="s">
        <v>22</v>
      </c>
      <c r="I410" s="5226" t="s">
        <v>1618</v>
      </c>
    </row>
    <row customHeight="1" ht="11.25">
      <c r="A411" s="5226" t="s">
        <v>2245</v>
      </c>
      <c r="B411" s="5226" t="s">
        <v>16</v>
      </c>
      <c r="C411" s="5226" t="s">
        <v>3205</v>
      </c>
      <c r="D411" s="5226" t="s">
        <v>3206</v>
      </c>
      <c r="E411" s="5226" t="s">
        <v>3207</v>
      </c>
      <c r="F411" s="5226" t="s">
        <v>2433</v>
      </c>
      <c r="G411" s="5226" t="s">
        <v>22</v>
      </c>
      <c r="H411" s="5226" t="s">
        <v>22</v>
      </c>
      <c r="I411" s="5226" t="s">
        <v>1618</v>
      </c>
    </row>
    <row customHeight="1" ht="11.25">
      <c r="A412" s="5226" t="s">
        <v>2245</v>
      </c>
      <c r="B412" s="5226" t="s">
        <v>16</v>
      </c>
      <c r="C412" s="5226" t="s">
        <v>3208</v>
      </c>
      <c r="D412" s="5226" t="s">
        <v>3209</v>
      </c>
      <c r="E412" s="5226" t="s">
        <v>3210</v>
      </c>
      <c r="F412" s="5226" t="s">
        <v>2365</v>
      </c>
      <c r="G412" s="5226" t="s">
        <v>22</v>
      </c>
      <c r="H412" s="5226" t="s">
        <v>22</v>
      </c>
      <c r="I412" s="5226" t="s">
        <v>1618</v>
      </c>
    </row>
    <row customHeight="1" ht="11.25">
      <c r="A413" s="5226" t="s">
        <v>2245</v>
      </c>
      <c r="B413" s="5226" t="s">
        <v>16</v>
      </c>
      <c r="C413" s="5226" t="s">
        <v>3211</v>
      </c>
      <c r="D413" s="5226" t="s">
        <v>3212</v>
      </c>
      <c r="E413" s="5226" t="s">
        <v>3213</v>
      </c>
      <c r="F413" s="5226" t="s">
        <v>2515</v>
      </c>
      <c r="G413" s="5226" t="s">
        <v>22</v>
      </c>
      <c r="H413" s="5226" t="s">
        <v>22</v>
      </c>
      <c r="I413" s="5226" t="s">
        <v>1618</v>
      </c>
    </row>
    <row customHeight="1" ht="11.25">
      <c r="A414" s="5226" t="s">
        <v>2245</v>
      </c>
      <c r="B414" s="5226" t="s">
        <v>16</v>
      </c>
      <c r="C414" s="5226" t="s">
        <v>3214</v>
      </c>
      <c r="D414" s="5226" t="s">
        <v>3215</v>
      </c>
      <c r="E414" s="5226" t="s">
        <v>3216</v>
      </c>
      <c r="F414" s="5226" t="s">
        <v>2283</v>
      </c>
      <c r="G414" s="5226" t="s">
        <v>22</v>
      </c>
      <c r="H414" s="5226" t="s">
        <v>22</v>
      </c>
      <c r="I414" s="5226" t="s">
        <v>1618</v>
      </c>
    </row>
    <row customHeight="1" ht="11.25">
      <c r="A415" s="5226" t="s">
        <v>2245</v>
      </c>
      <c r="B415" s="5226" t="s">
        <v>16</v>
      </c>
      <c r="C415" s="5226" t="s">
        <v>3217</v>
      </c>
      <c r="D415" s="5226" t="s">
        <v>3218</v>
      </c>
      <c r="E415" s="5226" t="s">
        <v>3219</v>
      </c>
      <c r="F415" s="5226" t="s">
        <v>2283</v>
      </c>
      <c r="G415" s="5226" t="s">
        <v>22</v>
      </c>
      <c r="H415" s="5226" t="s">
        <v>22</v>
      </c>
      <c r="I415" s="5226" t="s">
        <v>1618</v>
      </c>
    </row>
    <row customHeight="1" ht="11.25">
      <c r="A416" s="5226" t="s">
        <v>2245</v>
      </c>
      <c r="B416" s="5226" t="s">
        <v>16</v>
      </c>
      <c r="C416" s="5226" t="s">
        <v>3220</v>
      </c>
      <c r="D416" s="5226" t="s">
        <v>3221</v>
      </c>
      <c r="E416" s="5226" t="s">
        <v>3222</v>
      </c>
      <c r="F416" s="5226" t="s">
        <v>2488</v>
      </c>
      <c r="G416" s="5226" t="s">
        <v>22</v>
      </c>
      <c r="H416" s="5226" t="s">
        <v>22</v>
      </c>
      <c r="I416" s="5226" t="s">
        <v>1618</v>
      </c>
    </row>
    <row customHeight="1" ht="11.25">
      <c r="A417" s="5226" t="s">
        <v>2245</v>
      </c>
      <c r="B417" s="5226" t="s">
        <v>16</v>
      </c>
      <c r="C417" s="5226" t="s">
        <v>3223</v>
      </c>
      <c r="D417" s="5226" t="s">
        <v>3224</v>
      </c>
      <c r="E417" s="5226" t="s">
        <v>3225</v>
      </c>
      <c r="F417" s="5226" t="s">
        <v>2369</v>
      </c>
      <c r="G417" s="5226" t="s">
        <v>22</v>
      </c>
      <c r="H417" s="5226" t="s">
        <v>22</v>
      </c>
      <c r="I417" s="5226" t="s">
        <v>1618</v>
      </c>
    </row>
    <row customHeight="1" ht="11.25">
      <c r="A418" s="5226" t="s">
        <v>2245</v>
      </c>
      <c r="B418" s="5226" t="s">
        <v>16</v>
      </c>
      <c r="C418" s="5226" t="s">
        <v>22</v>
      </c>
      <c r="D418" s="5226" t="s">
        <v>2764</v>
      </c>
      <c r="E418" s="5226" t="s">
        <v>2765</v>
      </c>
      <c r="F418" s="5226" t="s">
        <v>2507</v>
      </c>
      <c r="G418" s="5226" t="s">
        <v>22</v>
      </c>
      <c r="H418" s="5226" t="s">
        <v>22</v>
      </c>
      <c r="I418" s="5226"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D1C88-BDC8-D798-61F8-B317E4896978}" mc:Ignorable="x14ac xr xr2 xr3">
  <sheetPr>
    <tabColor rgb="FFFFCC99"/>
  </sheetPr>
  <dimension ref="A1:G464"/>
  <sheetViews>
    <sheetView topLeftCell="A1" showGridLines="0" workbookViewId="0">
      <selection activeCell="A1" sqref="A1"/>
    </sheetView>
  </sheetViews>
  <sheetFormatPr customHeight="1" defaultRowHeight="11.25"/>
  <cols>
    <col min="1" max="1" style="5241" width="9.140625"/>
  </cols>
  <sheetData>
    <row customHeight="1" ht="11.25">
      <c r="A1" s="438" t="s">
        <v>3226</v>
      </c>
      <c r="B1" s="127" t="s">
        <v>3227</v>
      </c>
      <c r="C1" s="127" t="s">
        <v>3228</v>
      </c>
      <c r="D1" s="127" t="s">
        <v>3229</v>
      </c>
      <c r="E1" s="65" t="s">
        <v>3230</v>
      </c>
      <c r="F1" s="65" t="s">
        <v>3231</v>
      </c>
      <c r="G1" s="65" t="s">
        <v>3232</v>
      </c>
    </row>
    <row customHeight="1" ht="11.25">
      <c r="A2" s="438" t="s">
        <v>16</v>
      </c>
      <c r="B2" s="0" t="s">
        <v>3233</v>
      </c>
      <c r="C2" s="0" t="s">
        <v>3234</v>
      </c>
      <c r="D2" s="0" t="s">
        <v>3233</v>
      </c>
      <c r="E2" s="0" t="s">
        <v>3234</v>
      </c>
      <c r="F2" s="0" t="s">
        <v>3235</v>
      </c>
      <c r="G2" s="0" t="s">
        <v>108</v>
      </c>
    </row>
    <row customHeight="1" ht="11.25">
      <c r="A3" s="438" t="s">
        <v>16</v>
      </c>
      <c r="B3" s="0" t="s">
        <v>3233</v>
      </c>
      <c r="C3" s="0" t="s">
        <v>3234</v>
      </c>
      <c r="D3" s="0" t="s">
        <v>3236</v>
      </c>
      <c r="E3" s="0" t="s">
        <v>3237</v>
      </c>
      <c r="F3" s="0" t="s">
        <v>3238</v>
      </c>
      <c r="G3" s="0" t="s">
        <v>109</v>
      </c>
    </row>
    <row customHeight="1" ht="11.25">
      <c r="A4" s="438" t="s">
        <v>16</v>
      </c>
      <c r="B4" s="0" t="s">
        <v>3233</v>
      </c>
      <c r="C4" s="0" t="s">
        <v>3234</v>
      </c>
      <c r="D4" s="0" t="s">
        <v>3239</v>
      </c>
      <c r="E4" s="0" t="s">
        <v>3240</v>
      </c>
      <c r="F4" s="0" t="s">
        <v>3238</v>
      </c>
      <c r="G4" s="0" t="s">
        <v>89</v>
      </c>
    </row>
    <row customHeight="1" ht="11.25">
      <c r="A5" s="438" t="s">
        <v>16</v>
      </c>
      <c r="B5" s="0" t="s">
        <v>3233</v>
      </c>
      <c r="C5" s="0" t="s">
        <v>3234</v>
      </c>
      <c r="D5" s="0" t="s">
        <v>3241</v>
      </c>
      <c r="E5" s="0" t="s">
        <v>3242</v>
      </c>
      <c r="F5" s="0" t="s">
        <v>3238</v>
      </c>
      <c r="G5" s="0" t="s">
        <v>90</v>
      </c>
    </row>
    <row customHeight="1" ht="11.25">
      <c r="A6" s="438" t="s">
        <v>16</v>
      </c>
      <c r="B6" s="0" t="s">
        <v>3233</v>
      </c>
      <c r="C6" s="0" t="s">
        <v>3234</v>
      </c>
      <c r="D6" s="0" t="s">
        <v>3243</v>
      </c>
      <c r="E6" s="0" t="s">
        <v>3244</v>
      </c>
      <c r="F6" s="0" t="s">
        <v>3238</v>
      </c>
      <c r="G6" s="0" t="s">
        <v>110</v>
      </c>
    </row>
    <row customHeight="1" ht="11.25">
      <c r="A7" s="438" t="s">
        <v>16</v>
      </c>
      <c r="B7" s="0" t="s">
        <v>3233</v>
      </c>
      <c r="C7" s="0" t="s">
        <v>3234</v>
      </c>
      <c r="D7" s="0" t="s">
        <v>3245</v>
      </c>
      <c r="E7" s="0" t="s">
        <v>3246</v>
      </c>
      <c r="F7" s="0" t="s">
        <v>3238</v>
      </c>
      <c r="G7" s="0" t="s">
        <v>91</v>
      </c>
    </row>
    <row customHeight="1" ht="11.25">
      <c r="A8" s="438" t="s">
        <v>16</v>
      </c>
      <c r="B8" s="0" t="s">
        <v>3233</v>
      </c>
      <c r="C8" s="0" t="s">
        <v>3234</v>
      </c>
      <c r="D8" s="0" t="s">
        <v>3247</v>
      </c>
      <c r="E8" s="0" t="s">
        <v>3248</v>
      </c>
      <c r="F8" s="0" t="s">
        <v>3238</v>
      </c>
      <c r="G8" s="0" t="s">
        <v>92</v>
      </c>
    </row>
    <row customHeight="1" ht="11.25">
      <c r="A9" s="438" t="s">
        <v>16</v>
      </c>
      <c r="B9" s="0" t="s">
        <v>3233</v>
      </c>
      <c r="C9" s="0" t="s">
        <v>3234</v>
      </c>
      <c r="D9" s="0" t="s">
        <v>3249</v>
      </c>
      <c r="E9" s="0" t="s">
        <v>3250</v>
      </c>
      <c r="F9" s="0" t="s">
        <v>3238</v>
      </c>
      <c r="G9" s="0" t="s">
        <v>111</v>
      </c>
    </row>
    <row customHeight="1" ht="11.25">
      <c r="A10" s="438" t="s">
        <v>16</v>
      </c>
      <c r="B10" s="0" t="s">
        <v>3233</v>
      </c>
      <c r="C10" s="0" t="s">
        <v>3234</v>
      </c>
      <c r="D10" s="0" t="s">
        <v>3251</v>
      </c>
      <c r="E10" s="0" t="s">
        <v>3252</v>
      </c>
      <c r="F10" s="0" t="s">
        <v>3238</v>
      </c>
      <c r="G10" s="0" t="s">
        <v>148</v>
      </c>
    </row>
    <row customHeight="1" ht="11.25">
      <c r="A11" s="438" t="s">
        <v>16</v>
      </c>
      <c r="B11" s="0" t="s">
        <v>3233</v>
      </c>
      <c r="C11" s="0" t="s">
        <v>3234</v>
      </c>
      <c r="D11" s="0" t="s">
        <v>3253</v>
      </c>
      <c r="E11" s="0" t="s">
        <v>3254</v>
      </c>
      <c r="F11" s="0" t="s">
        <v>3238</v>
      </c>
      <c r="G11" s="0" t="s">
        <v>149</v>
      </c>
    </row>
    <row customHeight="1" ht="11.25">
      <c r="A12" s="438" t="s">
        <v>16</v>
      </c>
      <c r="B12" s="0" t="s">
        <v>3233</v>
      </c>
      <c r="C12" s="0" t="s">
        <v>3234</v>
      </c>
      <c r="D12" s="0" t="s">
        <v>3255</v>
      </c>
      <c r="E12" s="0" t="s">
        <v>3256</v>
      </c>
      <c r="F12" s="0" t="s">
        <v>3238</v>
      </c>
      <c r="G12" s="0" t="s">
        <v>150</v>
      </c>
    </row>
    <row customHeight="1" ht="11.25">
      <c r="A13" s="438" t="s">
        <v>16</v>
      </c>
      <c r="B13" s="0" t="s">
        <v>3233</v>
      </c>
      <c r="C13" s="0" t="s">
        <v>3234</v>
      </c>
      <c r="D13" s="0" t="s">
        <v>3257</v>
      </c>
      <c r="E13" s="0" t="s">
        <v>3258</v>
      </c>
      <c r="F13" s="0" t="s">
        <v>3238</v>
      </c>
      <c r="G13" s="0" t="s">
        <v>151</v>
      </c>
    </row>
    <row customHeight="1" ht="11.25">
      <c r="A14" s="438" t="s">
        <v>16</v>
      </c>
      <c r="B14" s="0" t="s">
        <v>3233</v>
      </c>
      <c r="C14" s="0" t="s">
        <v>3234</v>
      </c>
      <c r="D14" s="0" t="s">
        <v>3259</v>
      </c>
      <c r="E14" s="0" t="s">
        <v>3260</v>
      </c>
      <c r="F14" s="0" t="s">
        <v>3238</v>
      </c>
      <c r="G14" s="0" t="s">
        <v>152</v>
      </c>
    </row>
    <row customHeight="1" ht="11.25">
      <c r="A15" s="438" t="s">
        <v>16</v>
      </c>
      <c r="B15" s="0" t="s">
        <v>3233</v>
      </c>
      <c r="C15" s="0" t="s">
        <v>3234</v>
      </c>
      <c r="D15" s="0" t="s">
        <v>3261</v>
      </c>
      <c r="E15" s="0" t="s">
        <v>3262</v>
      </c>
      <c r="F15" s="0" t="s">
        <v>3238</v>
      </c>
      <c r="G15" s="0" t="s">
        <v>153</v>
      </c>
    </row>
    <row customHeight="1" ht="11.25">
      <c r="A16" s="438" t="s">
        <v>16</v>
      </c>
      <c r="B16" s="0" t="s">
        <v>3233</v>
      </c>
      <c r="C16" s="0" t="s">
        <v>3234</v>
      </c>
      <c r="D16" s="0" t="s">
        <v>3263</v>
      </c>
      <c r="E16" s="0" t="s">
        <v>3264</v>
      </c>
      <c r="F16" s="0" t="s">
        <v>3238</v>
      </c>
      <c r="G16" s="0" t="s">
        <v>1461</v>
      </c>
    </row>
    <row customHeight="1" ht="11.25">
      <c r="A17" s="438" t="s">
        <v>16</v>
      </c>
      <c r="B17" s="0" t="s">
        <v>3233</v>
      </c>
      <c r="C17" s="0" t="s">
        <v>3234</v>
      </c>
      <c r="D17" s="0" t="s">
        <v>3265</v>
      </c>
      <c r="E17" s="0" t="s">
        <v>3266</v>
      </c>
      <c r="F17" s="0" t="s">
        <v>3238</v>
      </c>
      <c r="G17" s="0" t="s">
        <v>1467</v>
      </c>
    </row>
    <row customHeight="1" ht="11.25">
      <c r="A18" s="438" t="s">
        <v>16</v>
      </c>
      <c r="B18" s="0" t="s">
        <v>3233</v>
      </c>
      <c r="C18" s="0" t="s">
        <v>3234</v>
      </c>
      <c r="D18" s="0" t="s">
        <v>3267</v>
      </c>
      <c r="E18" s="0" t="s">
        <v>3268</v>
      </c>
      <c r="F18" s="0" t="s">
        <v>3238</v>
      </c>
      <c r="G18" s="0" t="s">
        <v>1479</v>
      </c>
    </row>
    <row customHeight="1" ht="11.25">
      <c r="A19" s="438" t="s">
        <v>16</v>
      </c>
      <c r="B19" s="0" t="s">
        <v>3233</v>
      </c>
      <c r="C19" s="0" t="s">
        <v>3234</v>
      </c>
      <c r="D19" s="0" t="s">
        <v>3269</v>
      </c>
      <c r="E19" s="0" t="s">
        <v>3270</v>
      </c>
      <c r="F19" s="0" t="s">
        <v>3238</v>
      </c>
      <c r="G19" s="0" t="s">
        <v>1493</v>
      </c>
    </row>
    <row customHeight="1" ht="11.25">
      <c r="A20" s="438" t="s">
        <v>16</v>
      </c>
      <c r="B20" s="0" t="s">
        <v>3233</v>
      </c>
      <c r="C20" s="0" t="s">
        <v>3234</v>
      </c>
      <c r="D20" s="0" t="s">
        <v>3271</v>
      </c>
      <c r="E20" s="0" t="s">
        <v>3272</v>
      </c>
      <c r="F20" s="0" t="s">
        <v>3238</v>
      </c>
      <c r="G20" s="0" t="s">
        <v>1505</v>
      </c>
    </row>
    <row customHeight="1" ht="11.25">
      <c r="A21" s="438" t="s">
        <v>16</v>
      </c>
      <c r="B21" s="0" t="s">
        <v>3273</v>
      </c>
      <c r="C21" s="0" t="s">
        <v>3274</v>
      </c>
      <c r="D21" s="0" t="s">
        <v>3273</v>
      </c>
      <c r="E21" s="0" t="s">
        <v>3274</v>
      </c>
      <c r="F21" s="0" t="s">
        <v>3235</v>
      </c>
      <c r="G21" s="0" t="s">
        <v>1514</v>
      </c>
    </row>
    <row customHeight="1" ht="11.25">
      <c r="A22" s="438" t="s">
        <v>16</v>
      </c>
      <c r="B22" s="0" t="s">
        <v>3273</v>
      </c>
      <c r="C22" s="0" t="s">
        <v>3274</v>
      </c>
      <c r="D22" s="0" t="s">
        <v>3275</v>
      </c>
      <c r="E22" s="0" t="s">
        <v>3276</v>
      </c>
      <c r="F22" s="0" t="s">
        <v>3277</v>
      </c>
      <c r="G22" s="0" t="s">
        <v>1530</v>
      </c>
    </row>
    <row customHeight="1" ht="11.25">
      <c r="A23" s="438" t="s">
        <v>16</v>
      </c>
      <c r="B23" s="0" t="s">
        <v>3273</v>
      </c>
      <c r="C23" s="0" t="s">
        <v>3274</v>
      </c>
      <c r="D23" s="0" t="s">
        <v>3278</v>
      </c>
      <c r="E23" s="0" t="s">
        <v>3279</v>
      </c>
      <c r="F23" s="0" t="s">
        <v>3238</v>
      </c>
      <c r="G23" s="0" t="s">
        <v>1537</v>
      </c>
    </row>
    <row customHeight="1" ht="11.25">
      <c r="A24" s="438" t="s">
        <v>16</v>
      </c>
      <c r="B24" s="0" t="s">
        <v>3273</v>
      </c>
      <c r="C24" s="0" t="s">
        <v>3274</v>
      </c>
      <c r="D24" s="0" t="s">
        <v>3280</v>
      </c>
      <c r="E24" s="0" t="s">
        <v>3281</v>
      </c>
      <c r="F24" s="0" t="s">
        <v>3238</v>
      </c>
      <c r="G24" s="0" t="s">
        <v>1545</v>
      </c>
    </row>
    <row customHeight="1" ht="11.25">
      <c r="A25" s="438" t="s">
        <v>16</v>
      </c>
      <c r="B25" s="0" t="s">
        <v>3273</v>
      </c>
      <c r="C25" s="0" t="s">
        <v>3274</v>
      </c>
      <c r="D25" s="0" t="s">
        <v>3282</v>
      </c>
      <c r="E25" s="0" t="s">
        <v>3283</v>
      </c>
      <c r="F25" s="0" t="s">
        <v>3238</v>
      </c>
      <c r="G25" s="0" t="s">
        <v>1552</v>
      </c>
    </row>
    <row customHeight="1" ht="11.25">
      <c r="A26" s="438" t="s">
        <v>16</v>
      </c>
      <c r="B26" s="0" t="s">
        <v>3273</v>
      </c>
      <c r="C26" s="0" t="s">
        <v>3274</v>
      </c>
      <c r="D26" s="0" t="s">
        <v>3284</v>
      </c>
      <c r="E26" s="0" t="s">
        <v>3285</v>
      </c>
      <c r="F26" s="0" t="s">
        <v>3238</v>
      </c>
      <c r="G26" s="0" t="s">
        <v>1556</v>
      </c>
    </row>
    <row customHeight="1" ht="11.25">
      <c r="A27" s="438" t="s">
        <v>16</v>
      </c>
      <c r="B27" s="0" t="s">
        <v>3273</v>
      </c>
      <c r="C27" s="0" t="s">
        <v>3274</v>
      </c>
      <c r="D27" s="0" t="s">
        <v>3286</v>
      </c>
      <c r="E27" s="0" t="s">
        <v>3287</v>
      </c>
      <c r="F27" s="0" t="s">
        <v>3238</v>
      </c>
      <c r="G27" s="0" t="s">
        <v>1561</v>
      </c>
    </row>
    <row customHeight="1" ht="11.25">
      <c r="A28" s="438" t="s">
        <v>16</v>
      </c>
      <c r="B28" s="0" t="s">
        <v>3273</v>
      </c>
      <c r="C28" s="0" t="s">
        <v>3274</v>
      </c>
      <c r="D28" s="0" t="s">
        <v>3288</v>
      </c>
      <c r="E28" s="0" t="s">
        <v>3289</v>
      </c>
      <c r="F28" s="0" t="s">
        <v>3238</v>
      </c>
      <c r="G28" s="0" t="s">
        <v>1569</v>
      </c>
    </row>
    <row customHeight="1" ht="11.25">
      <c r="A29" s="438" t="s">
        <v>16</v>
      </c>
      <c r="B29" s="0" t="s">
        <v>3273</v>
      </c>
      <c r="C29" s="0" t="s">
        <v>3274</v>
      </c>
      <c r="D29" s="0" t="s">
        <v>3290</v>
      </c>
      <c r="E29" s="0" t="s">
        <v>3291</v>
      </c>
      <c r="F29" s="0" t="s">
        <v>3238</v>
      </c>
      <c r="G29" s="0" t="s">
        <v>1571</v>
      </c>
    </row>
    <row customHeight="1" ht="11.25">
      <c r="A30" s="438" t="s">
        <v>16</v>
      </c>
      <c r="B30" s="0" t="s">
        <v>3273</v>
      </c>
      <c r="C30" s="0" t="s">
        <v>3274</v>
      </c>
      <c r="D30" s="0" t="s">
        <v>3292</v>
      </c>
      <c r="E30" s="0" t="s">
        <v>3293</v>
      </c>
      <c r="F30" s="0" t="s">
        <v>3238</v>
      </c>
      <c r="G30" s="0" t="s">
        <v>1574</v>
      </c>
    </row>
    <row customHeight="1" ht="11.25">
      <c r="A31" s="438" t="s">
        <v>16</v>
      </c>
      <c r="B31" s="0" t="s">
        <v>3273</v>
      </c>
      <c r="C31" s="0" t="s">
        <v>3274</v>
      </c>
      <c r="D31" s="0" t="s">
        <v>3294</v>
      </c>
      <c r="E31" s="0" t="s">
        <v>3295</v>
      </c>
      <c r="F31" s="0" t="s">
        <v>3238</v>
      </c>
      <c r="G31" s="0" t="s">
        <v>1580</v>
      </c>
    </row>
    <row customHeight="1" ht="11.25">
      <c r="A32" s="438" t="s">
        <v>16</v>
      </c>
      <c r="B32" s="0" t="s">
        <v>3273</v>
      </c>
      <c r="C32" s="0" t="s">
        <v>3274</v>
      </c>
      <c r="D32" s="0" t="s">
        <v>3296</v>
      </c>
      <c r="E32" s="0" t="s">
        <v>3297</v>
      </c>
      <c r="F32" s="0" t="s">
        <v>3238</v>
      </c>
      <c r="G32" s="0" t="s">
        <v>1582</v>
      </c>
    </row>
    <row customHeight="1" ht="11.25">
      <c r="A33" s="438" t="s">
        <v>16</v>
      </c>
      <c r="B33" s="0" t="s">
        <v>3298</v>
      </c>
      <c r="C33" s="0" t="s">
        <v>3299</v>
      </c>
      <c r="D33" s="0" t="s">
        <v>3300</v>
      </c>
      <c r="E33" s="0" t="s">
        <v>3301</v>
      </c>
      <c r="F33" s="0" t="s">
        <v>3238</v>
      </c>
      <c r="G33" s="0" t="s">
        <v>1584</v>
      </c>
    </row>
    <row customHeight="1" ht="11.25">
      <c r="A34" s="438" t="s">
        <v>16</v>
      </c>
      <c r="B34" s="0" t="s">
        <v>3298</v>
      </c>
      <c r="C34" s="0" t="s">
        <v>3299</v>
      </c>
      <c r="D34" s="0" t="s">
        <v>3298</v>
      </c>
      <c r="E34" s="0" t="s">
        <v>3299</v>
      </c>
      <c r="F34" s="0" t="s">
        <v>3235</v>
      </c>
      <c r="G34" s="0" t="s">
        <v>1586</v>
      </c>
    </row>
    <row customHeight="1" ht="11.25">
      <c r="A35" s="438" t="s">
        <v>16</v>
      </c>
      <c r="B35" s="0" t="s">
        <v>3298</v>
      </c>
      <c r="C35" s="0" t="s">
        <v>3299</v>
      </c>
      <c r="D35" s="0" t="s">
        <v>3302</v>
      </c>
      <c r="E35" s="0" t="s">
        <v>3303</v>
      </c>
      <c r="F35" s="0" t="s">
        <v>3238</v>
      </c>
      <c r="G35" s="0" t="s">
        <v>1591</v>
      </c>
    </row>
    <row customHeight="1" ht="11.25">
      <c r="A36" s="438" t="s">
        <v>16</v>
      </c>
      <c r="B36" s="0" t="s">
        <v>3298</v>
      </c>
      <c r="C36" s="0" t="s">
        <v>3299</v>
      </c>
      <c r="D36" s="0" t="s">
        <v>3304</v>
      </c>
      <c r="E36" s="0" t="s">
        <v>3305</v>
      </c>
      <c r="F36" s="0" t="s">
        <v>3238</v>
      </c>
      <c r="G36" s="0" t="s">
        <v>1596</v>
      </c>
    </row>
    <row customHeight="1" ht="11.25">
      <c r="A37" s="438" t="s">
        <v>16</v>
      </c>
      <c r="B37" s="0" t="s">
        <v>3298</v>
      </c>
      <c r="C37" s="0" t="s">
        <v>3299</v>
      </c>
      <c r="D37" s="0" t="s">
        <v>3306</v>
      </c>
      <c r="E37" s="0" t="s">
        <v>3307</v>
      </c>
      <c r="F37" s="0" t="s">
        <v>3238</v>
      </c>
      <c r="G37" s="0" t="s">
        <v>1600</v>
      </c>
    </row>
    <row customHeight="1" ht="11.25">
      <c r="A38" s="438" t="s">
        <v>16</v>
      </c>
      <c r="B38" s="0" t="s">
        <v>3298</v>
      </c>
      <c r="C38" s="0" t="s">
        <v>3299</v>
      </c>
      <c r="D38" s="0" t="s">
        <v>3308</v>
      </c>
      <c r="E38" s="0" t="s">
        <v>3309</v>
      </c>
      <c r="F38" s="0" t="s">
        <v>3238</v>
      </c>
      <c r="G38" s="0" t="s">
        <v>1608</v>
      </c>
    </row>
    <row customHeight="1" ht="11.25">
      <c r="A39" s="438" t="s">
        <v>16</v>
      </c>
      <c r="B39" s="0" t="s">
        <v>3310</v>
      </c>
      <c r="C39" s="0" t="s">
        <v>3311</v>
      </c>
      <c r="D39" s="0" t="s">
        <v>3310</v>
      </c>
      <c r="E39" s="0" t="s">
        <v>3311</v>
      </c>
      <c r="F39" s="0" t="s">
        <v>3235</v>
      </c>
      <c r="G39" s="0" t="s">
        <v>1614</v>
      </c>
    </row>
    <row customHeight="1" ht="11.25">
      <c r="A40" s="438" t="s">
        <v>16</v>
      </c>
      <c r="B40" s="0" t="s">
        <v>3310</v>
      </c>
      <c r="C40" s="0" t="s">
        <v>3311</v>
      </c>
      <c r="D40" s="0" t="s">
        <v>3312</v>
      </c>
      <c r="E40" s="0" t="s">
        <v>3313</v>
      </c>
      <c r="F40" s="0" t="s">
        <v>3277</v>
      </c>
      <c r="G40" s="0" t="s">
        <v>1619</v>
      </c>
    </row>
    <row customHeight="1" ht="11.25">
      <c r="A41" s="438" t="s">
        <v>16</v>
      </c>
      <c r="B41" s="0" t="s">
        <v>3310</v>
      </c>
      <c r="C41" s="0" t="s">
        <v>3311</v>
      </c>
      <c r="D41" s="0" t="s">
        <v>3314</v>
      </c>
      <c r="E41" s="0" t="s">
        <v>3315</v>
      </c>
      <c r="F41" s="0" t="s">
        <v>3238</v>
      </c>
      <c r="G41" s="0" t="s">
        <v>1623</v>
      </c>
    </row>
    <row customHeight="1" ht="11.25">
      <c r="A42" s="438" t="s">
        <v>16</v>
      </c>
      <c r="B42" s="0" t="s">
        <v>3310</v>
      </c>
      <c r="C42" s="0" t="s">
        <v>3311</v>
      </c>
      <c r="D42" s="0" t="s">
        <v>3316</v>
      </c>
      <c r="E42" s="0" t="s">
        <v>3317</v>
      </c>
      <c r="F42" s="0" t="s">
        <v>3238</v>
      </c>
      <c r="G42" s="0" t="s">
        <v>1626</v>
      </c>
    </row>
    <row customHeight="1" ht="11.25">
      <c r="A43" s="438" t="s">
        <v>16</v>
      </c>
      <c r="B43" s="0" t="s">
        <v>3310</v>
      </c>
      <c r="C43" s="0" t="s">
        <v>3311</v>
      </c>
      <c r="D43" s="0" t="s">
        <v>3318</v>
      </c>
      <c r="E43" s="0" t="s">
        <v>3319</v>
      </c>
      <c r="F43" s="0" t="s">
        <v>3238</v>
      </c>
      <c r="G43" s="0" t="s">
        <v>1633</v>
      </c>
    </row>
    <row customHeight="1" ht="11.25">
      <c r="A44" s="438" t="s">
        <v>16</v>
      </c>
      <c r="B44" s="0" t="s">
        <v>3310</v>
      </c>
      <c r="C44" s="0" t="s">
        <v>3311</v>
      </c>
      <c r="D44" s="0" t="s">
        <v>3320</v>
      </c>
      <c r="E44" s="0" t="s">
        <v>3321</v>
      </c>
      <c r="F44" s="0" t="s">
        <v>3238</v>
      </c>
      <c r="G44" s="0" t="s">
        <v>1642</v>
      </c>
    </row>
    <row customHeight="1" ht="11.25">
      <c r="A45" s="438" t="s">
        <v>16</v>
      </c>
      <c r="B45" s="0" t="s">
        <v>3310</v>
      </c>
      <c r="C45" s="0" t="s">
        <v>3311</v>
      </c>
      <c r="D45" s="0" t="s">
        <v>3322</v>
      </c>
      <c r="E45" s="0" t="s">
        <v>3323</v>
      </c>
      <c r="F45" s="0" t="s">
        <v>3238</v>
      </c>
      <c r="G45" s="0" t="s">
        <v>1647</v>
      </c>
    </row>
    <row customHeight="1" ht="11.25">
      <c r="A46" s="438" t="s">
        <v>16</v>
      </c>
      <c r="B46" s="0" t="s">
        <v>3310</v>
      </c>
      <c r="C46" s="0" t="s">
        <v>3311</v>
      </c>
      <c r="D46" s="0" t="s">
        <v>3324</v>
      </c>
      <c r="E46" s="0" t="s">
        <v>3325</v>
      </c>
      <c r="F46" s="0" t="s">
        <v>3238</v>
      </c>
      <c r="G46" s="0" t="s">
        <v>1650</v>
      </c>
    </row>
    <row customHeight="1" ht="11.25">
      <c r="A47" s="438" t="s">
        <v>16</v>
      </c>
      <c r="B47" s="0" t="s">
        <v>3310</v>
      </c>
      <c r="C47" s="0" t="s">
        <v>3311</v>
      </c>
      <c r="D47" s="0" t="s">
        <v>3326</v>
      </c>
      <c r="E47" s="0" t="s">
        <v>3327</v>
      </c>
      <c r="F47" s="0" t="s">
        <v>3238</v>
      </c>
      <c r="G47" s="0" t="s">
        <v>1656</v>
      </c>
    </row>
    <row customHeight="1" ht="11.25">
      <c r="A48" s="438" t="s">
        <v>16</v>
      </c>
      <c r="B48" s="0" t="s">
        <v>3310</v>
      </c>
      <c r="C48" s="0" t="s">
        <v>3311</v>
      </c>
      <c r="D48" s="0" t="s">
        <v>3328</v>
      </c>
      <c r="E48" s="0" t="s">
        <v>3329</v>
      </c>
      <c r="F48" s="0" t="s">
        <v>3238</v>
      </c>
      <c r="G48" s="0" t="s">
        <v>1661</v>
      </c>
    </row>
    <row customHeight="1" ht="11.25">
      <c r="A49" s="438" t="s">
        <v>16</v>
      </c>
      <c r="B49" s="0" t="s">
        <v>3310</v>
      </c>
      <c r="C49" s="0" t="s">
        <v>3311</v>
      </c>
      <c r="D49" s="0" t="s">
        <v>3330</v>
      </c>
      <c r="E49" s="0" t="s">
        <v>3331</v>
      </c>
      <c r="F49" s="0" t="s">
        <v>3238</v>
      </c>
      <c r="G49" s="0" t="s">
        <v>1664</v>
      </c>
    </row>
    <row customHeight="1" ht="11.25">
      <c r="A50" s="438" t="s">
        <v>16</v>
      </c>
      <c r="B50" s="0" t="s">
        <v>3310</v>
      </c>
      <c r="C50" s="0" t="s">
        <v>3311</v>
      </c>
      <c r="D50" s="0" t="s">
        <v>3332</v>
      </c>
      <c r="E50" s="0" t="s">
        <v>3333</v>
      </c>
      <c r="F50" s="0" t="s">
        <v>3238</v>
      </c>
      <c r="G50" s="0" t="s">
        <v>1668</v>
      </c>
    </row>
    <row customHeight="1" ht="11.25">
      <c r="A51" s="438" t="s">
        <v>16</v>
      </c>
      <c r="B51" s="0" t="s">
        <v>3310</v>
      </c>
      <c r="C51" s="0" t="s">
        <v>3311</v>
      </c>
      <c r="D51" s="0" t="s">
        <v>3334</v>
      </c>
      <c r="E51" s="0" t="s">
        <v>3335</v>
      </c>
      <c r="F51" s="0" t="s">
        <v>3277</v>
      </c>
      <c r="G51" s="0" t="s">
        <v>1673</v>
      </c>
    </row>
    <row customHeight="1" ht="11.25">
      <c r="A52" s="438" t="s">
        <v>16</v>
      </c>
      <c r="B52" s="0" t="s">
        <v>3336</v>
      </c>
      <c r="C52" s="0" t="s">
        <v>3337</v>
      </c>
      <c r="D52" s="0" t="s">
        <v>3336</v>
      </c>
      <c r="E52" s="0" t="s">
        <v>3337</v>
      </c>
      <c r="F52" s="0" t="s">
        <v>3235</v>
      </c>
      <c r="G52" s="0" t="s">
        <v>1677</v>
      </c>
    </row>
    <row customHeight="1" ht="11.25">
      <c r="A53" s="438" t="s">
        <v>16</v>
      </c>
      <c r="B53" s="0" t="s">
        <v>3336</v>
      </c>
      <c r="C53" s="0" t="s">
        <v>3337</v>
      </c>
      <c r="D53" s="0" t="s">
        <v>3338</v>
      </c>
      <c r="E53" s="0" t="s">
        <v>3339</v>
      </c>
      <c r="F53" s="0" t="s">
        <v>3238</v>
      </c>
      <c r="G53" s="0" t="s">
        <v>1679</v>
      </c>
    </row>
    <row customHeight="1" ht="11.25">
      <c r="A54" s="438" t="s">
        <v>16</v>
      </c>
      <c r="B54" s="0" t="s">
        <v>3336</v>
      </c>
      <c r="C54" s="0" t="s">
        <v>3337</v>
      </c>
      <c r="D54" s="0" t="s">
        <v>3340</v>
      </c>
      <c r="E54" s="0" t="s">
        <v>3341</v>
      </c>
      <c r="F54" s="0" t="s">
        <v>3238</v>
      </c>
      <c r="G54" s="0" t="s">
        <v>1682</v>
      </c>
    </row>
    <row customHeight="1" ht="11.25">
      <c r="A55" s="438" t="s">
        <v>16</v>
      </c>
      <c r="B55" s="0" t="s">
        <v>3336</v>
      </c>
      <c r="C55" s="0" t="s">
        <v>3337</v>
      </c>
      <c r="D55" s="0" t="s">
        <v>3342</v>
      </c>
      <c r="E55" s="0" t="s">
        <v>3343</v>
      </c>
      <c r="F55" s="0" t="s">
        <v>3238</v>
      </c>
      <c r="G55" s="0" t="s">
        <v>1686</v>
      </c>
    </row>
    <row customHeight="1" ht="11.25">
      <c r="A56" s="438" t="s">
        <v>16</v>
      </c>
      <c r="B56" s="0" t="s">
        <v>3336</v>
      </c>
      <c r="C56" s="0" t="s">
        <v>3337</v>
      </c>
      <c r="D56" s="0" t="s">
        <v>3344</v>
      </c>
      <c r="E56" s="0" t="s">
        <v>3345</v>
      </c>
      <c r="F56" s="0" t="s">
        <v>3238</v>
      </c>
      <c r="G56" s="0" t="s">
        <v>1689</v>
      </c>
    </row>
    <row customHeight="1" ht="11.25">
      <c r="A57" s="438" t="s">
        <v>16</v>
      </c>
      <c r="B57" s="0" t="s">
        <v>3336</v>
      </c>
      <c r="C57" s="0" t="s">
        <v>3337</v>
      </c>
      <c r="D57" s="0" t="s">
        <v>3346</v>
      </c>
      <c r="E57" s="0" t="s">
        <v>3347</v>
      </c>
      <c r="F57" s="0" t="s">
        <v>3238</v>
      </c>
      <c r="G57" s="0" t="s">
        <v>1692</v>
      </c>
    </row>
    <row customHeight="1" ht="11.25">
      <c r="A58" s="438" t="s">
        <v>16</v>
      </c>
      <c r="B58" s="0" t="s">
        <v>3336</v>
      </c>
      <c r="C58" s="0" t="s">
        <v>3337</v>
      </c>
      <c r="D58" s="0" t="s">
        <v>3348</v>
      </c>
      <c r="E58" s="0" t="s">
        <v>3349</v>
      </c>
      <c r="F58" s="0" t="s">
        <v>3238</v>
      </c>
      <c r="G58" s="0" t="s">
        <v>1695</v>
      </c>
    </row>
    <row customHeight="1" ht="11.25">
      <c r="A59" s="438" t="s">
        <v>16</v>
      </c>
      <c r="B59" s="0" t="s">
        <v>3336</v>
      </c>
      <c r="C59" s="0" t="s">
        <v>3337</v>
      </c>
      <c r="D59" s="0" t="s">
        <v>3350</v>
      </c>
      <c r="E59" s="0" t="s">
        <v>3351</v>
      </c>
      <c r="F59" s="0" t="s">
        <v>3238</v>
      </c>
      <c r="G59" s="0" t="s">
        <v>1699</v>
      </c>
    </row>
    <row customHeight="1" ht="11.25">
      <c r="A60" s="438" t="s">
        <v>16</v>
      </c>
      <c r="B60" s="0" t="s">
        <v>3352</v>
      </c>
      <c r="C60" s="0" t="s">
        <v>3353</v>
      </c>
      <c r="D60" s="0" t="s">
        <v>3352</v>
      </c>
      <c r="E60" s="0" t="s">
        <v>3353</v>
      </c>
      <c r="F60" s="0" t="s">
        <v>3235</v>
      </c>
      <c r="G60" s="0" t="s">
        <v>1702</v>
      </c>
    </row>
    <row customHeight="1" ht="11.25">
      <c r="A61" s="438" t="s">
        <v>16</v>
      </c>
      <c r="B61" s="0" t="s">
        <v>3352</v>
      </c>
      <c r="C61" s="0" t="s">
        <v>3353</v>
      </c>
      <c r="D61" s="0" t="s">
        <v>3354</v>
      </c>
      <c r="E61" s="0" t="s">
        <v>3355</v>
      </c>
      <c r="F61" s="0" t="s">
        <v>3238</v>
      </c>
      <c r="G61" s="0" t="s">
        <v>3356</v>
      </c>
    </row>
    <row customHeight="1" ht="11.25">
      <c r="A62" s="438" t="s">
        <v>16</v>
      </c>
      <c r="B62" s="0" t="s">
        <v>3352</v>
      </c>
      <c r="C62" s="0" t="s">
        <v>3353</v>
      </c>
      <c r="D62" s="0" t="s">
        <v>3357</v>
      </c>
      <c r="E62" s="0" t="s">
        <v>3358</v>
      </c>
      <c r="F62" s="0" t="s">
        <v>3238</v>
      </c>
      <c r="G62" s="0" t="s">
        <v>3359</v>
      </c>
    </row>
    <row customHeight="1" ht="11.25">
      <c r="A63" s="438" t="s">
        <v>16</v>
      </c>
      <c r="B63" s="0" t="s">
        <v>3352</v>
      </c>
      <c r="C63" s="0" t="s">
        <v>3353</v>
      </c>
      <c r="D63" s="0" t="s">
        <v>3360</v>
      </c>
      <c r="E63" s="0" t="s">
        <v>3361</v>
      </c>
      <c r="F63" s="0" t="s">
        <v>3238</v>
      </c>
      <c r="G63" s="0" t="s">
        <v>3362</v>
      </c>
    </row>
    <row customHeight="1" ht="11.25">
      <c r="A64" s="438" t="s">
        <v>16</v>
      </c>
      <c r="B64" s="0" t="s">
        <v>3352</v>
      </c>
      <c r="C64" s="0" t="s">
        <v>3353</v>
      </c>
      <c r="D64" s="0" t="s">
        <v>3363</v>
      </c>
      <c r="E64" s="0" t="s">
        <v>3364</v>
      </c>
      <c r="F64" s="0" t="s">
        <v>3238</v>
      </c>
      <c r="G64" s="0" t="s">
        <v>3365</v>
      </c>
    </row>
    <row customHeight="1" ht="11.25">
      <c r="A65" s="438" t="s">
        <v>16</v>
      </c>
      <c r="B65" s="0" t="s">
        <v>3352</v>
      </c>
      <c r="C65" s="0" t="s">
        <v>3353</v>
      </c>
      <c r="D65" s="0" t="s">
        <v>3366</v>
      </c>
      <c r="E65" s="0" t="s">
        <v>3367</v>
      </c>
      <c r="F65" s="0" t="s">
        <v>3238</v>
      </c>
      <c r="G65" s="0" t="s">
        <v>3368</v>
      </c>
    </row>
    <row customHeight="1" ht="11.25">
      <c r="A66" s="438" t="s">
        <v>16</v>
      </c>
      <c r="B66" s="0" t="s">
        <v>3352</v>
      </c>
      <c r="C66" s="0" t="s">
        <v>3353</v>
      </c>
      <c r="D66" s="0" t="s">
        <v>3369</v>
      </c>
      <c r="E66" s="0" t="s">
        <v>3370</v>
      </c>
      <c r="F66" s="0" t="s">
        <v>3238</v>
      </c>
      <c r="G66" s="0" t="s">
        <v>3371</v>
      </c>
    </row>
    <row customHeight="1" ht="11.25">
      <c r="A67" s="438" t="s">
        <v>16</v>
      </c>
      <c r="B67" s="0" t="s">
        <v>3352</v>
      </c>
      <c r="C67" s="0" t="s">
        <v>3353</v>
      </c>
      <c r="D67" s="0" t="s">
        <v>3372</v>
      </c>
      <c r="E67" s="0" t="s">
        <v>3373</v>
      </c>
      <c r="F67" s="0" t="s">
        <v>3238</v>
      </c>
      <c r="G67" s="0" t="s">
        <v>2019</v>
      </c>
    </row>
    <row customHeight="1" ht="11.25">
      <c r="A68" s="438" t="s">
        <v>16</v>
      </c>
      <c r="B68" s="0" t="s">
        <v>3352</v>
      </c>
      <c r="C68" s="0" t="s">
        <v>3353</v>
      </c>
      <c r="D68" s="0" t="s">
        <v>3374</v>
      </c>
      <c r="E68" s="0" t="s">
        <v>3375</v>
      </c>
      <c r="F68" s="0" t="s">
        <v>3238</v>
      </c>
      <c r="G68" s="0" t="s">
        <v>3376</v>
      </c>
    </row>
    <row customHeight="1" ht="11.25">
      <c r="A69" s="438" t="s">
        <v>16</v>
      </c>
      <c r="B69" s="0" t="s">
        <v>3352</v>
      </c>
      <c r="C69" s="0" t="s">
        <v>3353</v>
      </c>
      <c r="D69" s="0" t="s">
        <v>3377</v>
      </c>
      <c r="E69" s="0" t="s">
        <v>3378</v>
      </c>
      <c r="F69" s="0" t="s">
        <v>3238</v>
      </c>
      <c r="G69" s="0" t="s">
        <v>2222</v>
      </c>
    </row>
    <row customHeight="1" ht="11.25">
      <c r="A70" s="438" t="s">
        <v>16</v>
      </c>
      <c r="B70" s="0" t="s">
        <v>3352</v>
      </c>
      <c r="C70" s="0" t="s">
        <v>3353</v>
      </c>
      <c r="D70" s="0" t="s">
        <v>3379</v>
      </c>
      <c r="E70" s="0" t="s">
        <v>3380</v>
      </c>
      <c r="F70" s="0" t="s">
        <v>3238</v>
      </c>
      <c r="G70" s="0" t="s">
        <v>3381</v>
      </c>
    </row>
    <row customHeight="1" ht="11.25">
      <c r="A71" s="438" t="s">
        <v>16</v>
      </c>
      <c r="B71" s="0" t="s">
        <v>3382</v>
      </c>
      <c r="C71" s="0" t="s">
        <v>3383</v>
      </c>
      <c r="D71" s="0" t="s">
        <v>3384</v>
      </c>
      <c r="E71" s="0" t="s">
        <v>3385</v>
      </c>
      <c r="F71" s="0" t="s">
        <v>3238</v>
      </c>
      <c r="G71" s="0" t="s">
        <v>3386</v>
      </c>
    </row>
    <row customHeight="1" ht="11.25">
      <c r="A72" s="438" t="s">
        <v>16</v>
      </c>
      <c r="B72" s="0" t="s">
        <v>3382</v>
      </c>
      <c r="C72" s="0" t="s">
        <v>3383</v>
      </c>
      <c r="D72" s="0" t="s">
        <v>3382</v>
      </c>
      <c r="E72" s="0" t="s">
        <v>3383</v>
      </c>
      <c r="F72" s="0" t="s">
        <v>3235</v>
      </c>
      <c r="G72" s="0" t="s">
        <v>3387</v>
      </c>
    </row>
    <row customHeight="1" ht="11.25">
      <c r="A73" s="438" t="s">
        <v>16</v>
      </c>
      <c r="B73" s="0" t="s">
        <v>3382</v>
      </c>
      <c r="C73" s="0" t="s">
        <v>3383</v>
      </c>
      <c r="D73" s="0" t="s">
        <v>3388</v>
      </c>
      <c r="E73" s="0" t="s">
        <v>3389</v>
      </c>
      <c r="F73" s="0" t="s">
        <v>3238</v>
      </c>
      <c r="G73" s="0" t="s">
        <v>3390</v>
      </c>
    </row>
    <row customHeight="1" ht="11.25">
      <c r="A74" s="438" t="s">
        <v>16</v>
      </c>
      <c r="B74" s="0" t="s">
        <v>3382</v>
      </c>
      <c r="C74" s="0" t="s">
        <v>3383</v>
      </c>
      <c r="D74" s="0" t="s">
        <v>3391</v>
      </c>
      <c r="E74" s="0" t="s">
        <v>3392</v>
      </c>
      <c r="F74" s="0" t="s">
        <v>3238</v>
      </c>
      <c r="G74" s="0" t="s">
        <v>3393</v>
      </c>
    </row>
    <row customHeight="1" ht="11.25">
      <c r="A75" s="438" t="s">
        <v>16</v>
      </c>
      <c r="B75" s="0" t="s">
        <v>3382</v>
      </c>
      <c r="C75" s="0" t="s">
        <v>3383</v>
      </c>
      <c r="D75" s="0" t="s">
        <v>3394</v>
      </c>
      <c r="E75" s="0" t="s">
        <v>3395</v>
      </c>
      <c r="F75" s="0" t="s">
        <v>3238</v>
      </c>
      <c r="G75" s="0" t="s">
        <v>3396</v>
      </c>
    </row>
    <row customHeight="1" ht="11.25">
      <c r="A76" s="438" t="s">
        <v>16</v>
      </c>
      <c r="B76" s="0" t="s">
        <v>3397</v>
      </c>
      <c r="C76" s="0" t="s">
        <v>3398</v>
      </c>
      <c r="D76" s="0" t="s">
        <v>3397</v>
      </c>
      <c r="E76" s="0" t="s">
        <v>3398</v>
      </c>
      <c r="F76" s="0" t="s">
        <v>3235</v>
      </c>
      <c r="G76" s="0" t="s">
        <v>3399</v>
      </c>
    </row>
    <row customHeight="1" ht="11.25">
      <c r="A77" s="438" t="s">
        <v>16</v>
      </c>
      <c r="B77" s="0" t="s">
        <v>3397</v>
      </c>
      <c r="C77" s="0" t="s">
        <v>3398</v>
      </c>
      <c r="D77" s="0" t="s">
        <v>3400</v>
      </c>
      <c r="E77" s="0" t="s">
        <v>3401</v>
      </c>
      <c r="F77" s="0" t="s">
        <v>3238</v>
      </c>
      <c r="G77" s="0" t="s">
        <v>3402</v>
      </c>
    </row>
    <row customHeight="1" ht="11.25">
      <c r="A78" s="438" t="s">
        <v>16</v>
      </c>
      <c r="B78" s="0" t="s">
        <v>3397</v>
      </c>
      <c r="C78" s="0" t="s">
        <v>3398</v>
      </c>
      <c r="D78" s="0" t="s">
        <v>3403</v>
      </c>
      <c r="E78" s="0" t="s">
        <v>3404</v>
      </c>
      <c r="F78" s="0" t="s">
        <v>3238</v>
      </c>
      <c r="G78" s="0" t="s">
        <v>3405</v>
      </c>
    </row>
    <row customHeight="1" ht="11.25">
      <c r="A79" s="438" t="s">
        <v>16</v>
      </c>
      <c r="B79" s="0" t="s">
        <v>3397</v>
      </c>
      <c r="C79" s="0" t="s">
        <v>3398</v>
      </c>
      <c r="D79" s="0" t="s">
        <v>3406</v>
      </c>
      <c r="E79" s="0" t="s">
        <v>3407</v>
      </c>
      <c r="F79" s="0" t="s">
        <v>3238</v>
      </c>
      <c r="G79" s="0" t="s">
        <v>3408</v>
      </c>
    </row>
    <row customHeight="1" ht="11.25">
      <c r="A80" s="438" t="s">
        <v>16</v>
      </c>
      <c r="B80" s="0" t="s">
        <v>3397</v>
      </c>
      <c r="C80" s="0" t="s">
        <v>3398</v>
      </c>
      <c r="D80" s="0" t="s">
        <v>3409</v>
      </c>
      <c r="E80" s="0" t="s">
        <v>3410</v>
      </c>
      <c r="F80" s="0" t="s">
        <v>3238</v>
      </c>
      <c r="G80" s="0" t="s">
        <v>3411</v>
      </c>
    </row>
    <row customHeight="1" ht="11.25">
      <c r="A81" s="438" t="s">
        <v>16</v>
      </c>
      <c r="B81" s="0" t="s">
        <v>3397</v>
      </c>
      <c r="C81" s="0" t="s">
        <v>3398</v>
      </c>
      <c r="D81" s="0" t="s">
        <v>3412</v>
      </c>
      <c r="E81" s="0" t="s">
        <v>3413</v>
      </c>
      <c r="F81" s="0" t="s">
        <v>3238</v>
      </c>
      <c r="G81" s="0" t="s">
        <v>3414</v>
      </c>
    </row>
    <row customHeight="1" ht="11.25">
      <c r="A82" s="438" t="s">
        <v>16</v>
      </c>
      <c r="B82" s="0" t="s">
        <v>3397</v>
      </c>
      <c r="C82" s="0" t="s">
        <v>3398</v>
      </c>
      <c r="D82" s="0" t="s">
        <v>3415</v>
      </c>
      <c r="E82" s="0" t="s">
        <v>3416</v>
      </c>
      <c r="F82" s="0" t="s">
        <v>3238</v>
      </c>
      <c r="G82" s="0" t="s">
        <v>3417</v>
      </c>
    </row>
    <row customHeight="1" ht="11.25">
      <c r="A83" s="438" t="s">
        <v>16</v>
      </c>
      <c r="B83" s="0" t="s">
        <v>3397</v>
      </c>
      <c r="C83" s="0" t="s">
        <v>3398</v>
      </c>
      <c r="D83" s="0" t="s">
        <v>3418</v>
      </c>
      <c r="E83" s="0" t="s">
        <v>3419</v>
      </c>
      <c r="F83" s="0" t="s">
        <v>3238</v>
      </c>
      <c r="G83" s="0" t="s">
        <v>3420</v>
      </c>
    </row>
    <row customHeight="1" ht="11.25">
      <c r="A84" s="438" t="s">
        <v>16</v>
      </c>
      <c r="B84" s="0" t="s">
        <v>3421</v>
      </c>
      <c r="C84" s="0" t="s">
        <v>3422</v>
      </c>
      <c r="D84" s="0" t="s">
        <v>3421</v>
      </c>
      <c r="E84" s="0" t="s">
        <v>3422</v>
      </c>
      <c r="F84" s="0" t="s">
        <v>3423</v>
      </c>
      <c r="G84" s="0" t="s">
        <v>3424</v>
      </c>
    </row>
    <row customHeight="1" ht="11.25">
      <c r="A85" s="438" t="s">
        <v>16</v>
      </c>
      <c r="B85" s="0" t="s">
        <v>3425</v>
      </c>
      <c r="C85" s="0" t="s">
        <v>3426</v>
      </c>
      <c r="D85" s="0" t="s">
        <v>3425</v>
      </c>
      <c r="E85" s="0" t="s">
        <v>3426</v>
      </c>
      <c r="F85" s="0" t="s">
        <v>3423</v>
      </c>
      <c r="G85" s="0" t="s">
        <v>3427</v>
      </c>
    </row>
    <row customHeight="1" ht="11.25">
      <c r="A86" s="438" t="s">
        <v>16</v>
      </c>
      <c r="B86" s="0" t="s">
        <v>3428</v>
      </c>
      <c r="C86" s="0" t="s">
        <v>3429</v>
      </c>
      <c r="D86" s="0" t="s">
        <v>3428</v>
      </c>
      <c r="E86" s="0" t="s">
        <v>3429</v>
      </c>
      <c r="F86" s="0" t="s">
        <v>3423</v>
      </c>
      <c r="G86" s="0" t="s">
        <v>3430</v>
      </c>
    </row>
    <row customHeight="1" ht="11.25">
      <c r="A87" s="438" t="s">
        <v>16</v>
      </c>
      <c r="B87" s="0" t="s">
        <v>3431</v>
      </c>
      <c r="C87" s="0" t="s">
        <v>3432</v>
      </c>
      <c r="D87" s="0" t="s">
        <v>3431</v>
      </c>
      <c r="E87" s="0" t="s">
        <v>3432</v>
      </c>
      <c r="F87" s="0" t="s">
        <v>3423</v>
      </c>
      <c r="G87" s="0" t="s">
        <v>3433</v>
      </c>
    </row>
    <row customHeight="1" ht="11.25">
      <c r="A88" s="438" t="s">
        <v>16</v>
      </c>
      <c r="B88" s="0" t="s">
        <v>3434</v>
      </c>
      <c r="C88" s="0" t="s">
        <v>3435</v>
      </c>
      <c r="D88" s="0" t="s">
        <v>3434</v>
      </c>
      <c r="E88" s="0" t="s">
        <v>3435</v>
      </c>
      <c r="F88" s="0" t="s">
        <v>3423</v>
      </c>
      <c r="G88" s="0" t="s">
        <v>3436</v>
      </c>
    </row>
    <row customHeight="1" ht="11.25">
      <c r="A89" s="438" t="s">
        <v>16</v>
      </c>
      <c r="B89" s="0" t="s">
        <v>3437</v>
      </c>
      <c r="C89" s="0" t="s">
        <v>3438</v>
      </c>
      <c r="D89" s="0" t="s">
        <v>3437</v>
      </c>
      <c r="E89" s="0" t="s">
        <v>3438</v>
      </c>
      <c r="F89" s="0" t="s">
        <v>3423</v>
      </c>
      <c r="G89" s="0" t="s">
        <v>3439</v>
      </c>
    </row>
    <row customHeight="1" ht="11.25">
      <c r="A90" s="438" t="s">
        <v>16</v>
      </c>
      <c r="B90" s="0" t="s">
        <v>3440</v>
      </c>
      <c r="C90" s="0" t="s">
        <v>3441</v>
      </c>
      <c r="D90" s="0" t="s">
        <v>3440</v>
      </c>
      <c r="E90" s="0" t="s">
        <v>3441</v>
      </c>
      <c r="F90" s="0" t="s">
        <v>3423</v>
      </c>
      <c r="G90" s="0" t="s">
        <v>3442</v>
      </c>
    </row>
    <row customHeight="1" ht="11.25">
      <c r="A91" s="438" t="s">
        <v>16</v>
      </c>
      <c r="B91" s="0" t="s">
        <v>3443</v>
      </c>
      <c r="C91" s="0" t="s">
        <v>3444</v>
      </c>
      <c r="D91" s="0" t="s">
        <v>3443</v>
      </c>
      <c r="E91" s="0" t="s">
        <v>3444</v>
      </c>
      <c r="F91" s="0" t="s">
        <v>3423</v>
      </c>
      <c r="G91" s="0" t="s">
        <v>3445</v>
      </c>
    </row>
    <row customHeight="1" ht="11.25">
      <c r="A92" s="438" t="s">
        <v>16</v>
      </c>
      <c r="B92" s="0" t="s">
        <v>3446</v>
      </c>
      <c r="C92" s="0" t="s">
        <v>3447</v>
      </c>
      <c r="D92" s="0" t="s">
        <v>3446</v>
      </c>
      <c r="E92" s="0" t="s">
        <v>3447</v>
      </c>
      <c r="F92" s="0" t="s">
        <v>3423</v>
      </c>
      <c r="G92" s="0" t="s">
        <v>3448</v>
      </c>
    </row>
    <row customHeight="1" ht="11.25">
      <c r="A93" s="438" t="s">
        <v>16</v>
      </c>
      <c r="B93" s="0" t="s">
        <v>3449</v>
      </c>
      <c r="C93" s="0" t="s">
        <v>3450</v>
      </c>
      <c r="D93" s="0" t="s">
        <v>3449</v>
      </c>
      <c r="E93" s="0" t="s">
        <v>3450</v>
      </c>
      <c r="F93" s="0" t="s">
        <v>3423</v>
      </c>
      <c r="G93" s="0" t="s">
        <v>3451</v>
      </c>
    </row>
    <row customHeight="1" ht="11.25">
      <c r="A94" s="438" t="s">
        <v>16</v>
      </c>
      <c r="B94" s="0" t="s">
        <v>3452</v>
      </c>
      <c r="C94" s="0" t="s">
        <v>3453</v>
      </c>
      <c r="D94" s="0" t="s">
        <v>3452</v>
      </c>
      <c r="E94" s="0" t="s">
        <v>3453</v>
      </c>
      <c r="F94" s="0" t="s">
        <v>3423</v>
      </c>
      <c r="G94" s="0" t="s">
        <v>3454</v>
      </c>
    </row>
    <row customHeight="1" ht="11.25">
      <c r="A95" s="438" t="s">
        <v>16</v>
      </c>
      <c r="B95" s="0" t="s">
        <v>3455</v>
      </c>
      <c r="C95" s="0" t="s">
        <v>3456</v>
      </c>
      <c r="D95" s="0" t="s">
        <v>3455</v>
      </c>
      <c r="E95" s="0" t="s">
        <v>3456</v>
      </c>
      <c r="F95" s="0" t="s">
        <v>3423</v>
      </c>
      <c r="G95" s="0" t="s">
        <v>3457</v>
      </c>
    </row>
    <row customHeight="1" ht="11.25">
      <c r="A96" s="438" t="s">
        <v>16</v>
      </c>
      <c r="B96" s="0" t="s">
        <v>3458</v>
      </c>
      <c r="C96" s="0" t="s">
        <v>3459</v>
      </c>
      <c r="D96" s="0" t="s">
        <v>3460</v>
      </c>
      <c r="E96" s="0" t="s">
        <v>3461</v>
      </c>
      <c r="F96" s="0" t="s">
        <v>3238</v>
      </c>
      <c r="G96" s="0" t="s">
        <v>3462</v>
      </c>
    </row>
    <row customHeight="1" ht="11.25">
      <c r="A97" s="438" t="s">
        <v>16</v>
      </c>
      <c r="B97" s="0" t="s">
        <v>3458</v>
      </c>
      <c r="C97" s="0" t="s">
        <v>3459</v>
      </c>
      <c r="D97" s="0" t="s">
        <v>3463</v>
      </c>
      <c r="E97" s="0" t="s">
        <v>3464</v>
      </c>
      <c r="F97" s="0" t="s">
        <v>3238</v>
      </c>
      <c r="G97" s="0" t="s">
        <v>3465</v>
      </c>
    </row>
    <row customHeight="1" ht="11.25">
      <c r="A98" s="438" t="s">
        <v>16</v>
      </c>
      <c r="B98" s="0" t="s">
        <v>3458</v>
      </c>
      <c r="C98" s="0" t="s">
        <v>3459</v>
      </c>
      <c r="D98" s="0" t="s">
        <v>3466</v>
      </c>
      <c r="E98" s="0" t="s">
        <v>3467</v>
      </c>
      <c r="F98" s="0" t="s">
        <v>3238</v>
      </c>
      <c r="G98" s="0" t="s">
        <v>3468</v>
      </c>
    </row>
    <row customHeight="1" ht="11.25">
      <c r="A99" s="438" t="s">
        <v>16</v>
      </c>
      <c r="B99" s="0" t="s">
        <v>3458</v>
      </c>
      <c r="C99" s="0" t="s">
        <v>3459</v>
      </c>
      <c r="D99" s="0" t="s">
        <v>3388</v>
      </c>
      <c r="E99" s="0" t="s">
        <v>3469</v>
      </c>
      <c r="F99" s="0" t="s">
        <v>3238</v>
      </c>
      <c r="G99" s="0" t="s">
        <v>3470</v>
      </c>
    </row>
    <row customHeight="1" ht="11.25">
      <c r="A100" s="438" t="s">
        <v>16</v>
      </c>
      <c r="B100" s="0" t="s">
        <v>3458</v>
      </c>
      <c r="C100" s="0" t="s">
        <v>3459</v>
      </c>
      <c r="D100" s="0" t="s">
        <v>3471</v>
      </c>
      <c r="E100" s="0" t="s">
        <v>3472</v>
      </c>
      <c r="F100" s="0" t="s">
        <v>3238</v>
      </c>
      <c r="G100" s="0" t="s">
        <v>3473</v>
      </c>
    </row>
    <row customHeight="1" ht="11.25">
      <c r="A101" s="438" t="s">
        <v>16</v>
      </c>
      <c r="B101" s="0" t="s">
        <v>3458</v>
      </c>
      <c r="C101" s="0" t="s">
        <v>3459</v>
      </c>
      <c r="D101" s="0" t="s">
        <v>3458</v>
      </c>
      <c r="E101" s="0" t="s">
        <v>3459</v>
      </c>
      <c r="F101" s="0" t="s">
        <v>3235</v>
      </c>
      <c r="G101" s="0" t="s">
        <v>3474</v>
      </c>
    </row>
    <row customHeight="1" ht="11.25">
      <c r="A102" s="438" t="s">
        <v>16</v>
      </c>
      <c r="B102" s="0" t="s">
        <v>3458</v>
      </c>
      <c r="C102" s="0" t="s">
        <v>3459</v>
      </c>
      <c r="D102" s="0" t="s">
        <v>3475</v>
      </c>
      <c r="E102" s="0" t="s">
        <v>3476</v>
      </c>
      <c r="F102" s="0" t="s">
        <v>3238</v>
      </c>
      <c r="G102" s="0" t="s">
        <v>3477</v>
      </c>
    </row>
    <row customHeight="1" ht="11.25">
      <c r="A103" s="438" t="s">
        <v>16</v>
      </c>
      <c r="B103" s="0" t="s">
        <v>3458</v>
      </c>
      <c r="C103" s="0" t="s">
        <v>3459</v>
      </c>
      <c r="D103" s="0" t="s">
        <v>3478</v>
      </c>
      <c r="E103" s="0" t="s">
        <v>3479</v>
      </c>
      <c r="F103" s="0" t="s">
        <v>3238</v>
      </c>
      <c r="G103" s="0" t="s">
        <v>3480</v>
      </c>
    </row>
    <row customHeight="1" ht="11.25">
      <c r="A104" s="438" t="s">
        <v>16</v>
      </c>
      <c r="B104" s="0" t="s">
        <v>3458</v>
      </c>
      <c r="C104" s="0" t="s">
        <v>3459</v>
      </c>
      <c r="D104" s="0" t="s">
        <v>3481</v>
      </c>
      <c r="E104" s="0" t="s">
        <v>3482</v>
      </c>
      <c r="F104" s="0" t="s">
        <v>3238</v>
      </c>
      <c r="G104" s="0" t="s">
        <v>3483</v>
      </c>
    </row>
    <row customHeight="1" ht="11.25">
      <c r="A105" s="438" t="s">
        <v>16</v>
      </c>
      <c r="B105" s="0" t="s">
        <v>3458</v>
      </c>
      <c r="C105" s="0" t="s">
        <v>3459</v>
      </c>
      <c r="D105" s="0" t="s">
        <v>3484</v>
      </c>
      <c r="E105" s="0" t="s">
        <v>3485</v>
      </c>
      <c r="F105" s="0" t="s">
        <v>3238</v>
      </c>
      <c r="G105" s="0" t="s">
        <v>3486</v>
      </c>
    </row>
    <row customHeight="1" ht="11.25">
      <c r="A106" s="438" t="s">
        <v>16</v>
      </c>
      <c r="B106" s="0" t="s">
        <v>3458</v>
      </c>
      <c r="C106" s="0" t="s">
        <v>3459</v>
      </c>
      <c r="D106" s="0" t="s">
        <v>3487</v>
      </c>
      <c r="E106" s="0" t="s">
        <v>3488</v>
      </c>
      <c r="F106" s="0" t="s">
        <v>3238</v>
      </c>
      <c r="G106" s="0" t="s">
        <v>3489</v>
      </c>
    </row>
    <row customHeight="1" ht="11.25">
      <c r="A107" s="438" t="s">
        <v>16</v>
      </c>
      <c r="B107" s="0" t="s">
        <v>3458</v>
      </c>
      <c r="C107" s="0" t="s">
        <v>3459</v>
      </c>
      <c r="D107" s="0" t="s">
        <v>3490</v>
      </c>
      <c r="E107" s="0" t="s">
        <v>3491</v>
      </c>
      <c r="F107" s="0" t="s">
        <v>3238</v>
      </c>
      <c r="G107" s="0" t="s">
        <v>3492</v>
      </c>
    </row>
    <row customHeight="1" ht="11.25">
      <c r="A108" s="438" t="s">
        <v>16</v>
      </c>
      <c r="B108" s="0" t="s">
        <v>3458</v>
      </c>
      <c r="C108" s="0" t="s">
        <v>3459</v>
      </c>
      <c r="D108" s="0" t="s">
        <v>3415</v>
      </c>
      <c r="E108" s="0" t="s">
        <v>3493</v>
      </c>
      <c r="F108" s="0" t="s">
        <v>3238</v>
      </c>
      <c r="G108" s="0" t="s">
        <v>3494</v>
      </c>
    </row>
    <row customHeight="1" ht="11.25">
      <c r="A109" s="438" t="s">
        <v>16</v>
      </c>
      <c r="B109" s="0" t="s">
        <v>3458</v>
      </c>
      <c r="C109" s="0" t="s">
        <v>3459</v>
      </c>
      <c r="D109" s="0" t="s">
        <v>3495</v>
      </c>
      <c r="E109" s="0" t="s">
        <v>3496</v>
      </c>
      <c r="F109" s="0" t="s">
        <v>3238</v>
      </c>
      <c r="G109" s="0" t="s">
        <v>3497</v>
      </c>
    </row>
    <row customHeight="1" ht="11.25">
      <c r="A110" s="438" t="s">
        <v>16</v>
      </c>
      <c r="B110" s="0" t="s">
        <v>3498</v>
      </c>
      <c r="C110" s="0" t="s">
        <v>3499</v>
      </c>
      <c r="D110" s="0" t="s">
        <v>3500</v>
      </c>
      <c r="E110" s="0" t="s">
        <v>3501</v>
      </c>
      <c r="F110" s="0" t="s">
        <v>3238</v>
      </c>
      <c r="G110" s="0" t="s">
        <v>3502</v>
      </c>
    </row>
    <row customHeight="1" ht="11.25">
      <c r="A111" s="438" t="s">
        <v>16</v>
      </c>
      <c r="B111" s="0" t="s">
        <v>3498</v>
      </c>
      <c r="C111" s="0" t="s">
        <v>3499</v>
      </c>
      <c r="D111" s="0" t="s">
        <v>3503</v>
      </c>
      <c r="E111" s="0" t="s">
        <v>3504</v>
      </c>
      <c r="F111" s="0" t="s">
        <v>3238</v>
      </c>
      <c r="G111" s="0" t="s">
        <v>3505</v>
      </c>
    </row>
    <row customHeight="1" ht="11.25">
      <c r="A112" s="438" t="s">
        <v>16</v>
      </c>
      <c r="B112" s="0" t="s">
        <v>3498</v>
      </c>
      <c r="C112" s="0" t="s">
        <v>3499</v>
      </c>
      <c r="D112" s="0" t="s">
        <v>3498</v>
      </c>
      <c r="E112" s="0" t="s">
        <v>3499</v>
      </c>
      <c r="F112" s="0" t="s">
        <v>3235</v>
      </c>
      <c r="G112" s="0" t="s">
        <v>3506</v>
      </c>
    </row>
    <row customHeight="1" ht="11.25">
      <c r="A113" s="438" t="s">
        <v>16</v>
      </c>
      <c r="B113" s="0" t="s">
        <v>3498</v>
      </c>
      <c r="C113" s="0" t="s">
        <v>3499</v>
      </c>
      <c r="D113" s="0" t="s">
        <v>3507</v>
      </c>
      <c r="E113" s="0" t="s">
        <v>3508</v>
      </c>
      <c r="F113" s="0" t="s">
        <v>3238</v>
      </c>
      <c r="G113" s="0" t="s">
        <v>3509</v>
      </c>
    </row>
    <row customHeight="1" ht="11.25">
      <c r="A114" s="438" t="s">
        <v>16</v>
      </c>
      <c r="B114" s="0" t="s">
        <v>3498</v>
      </c>
      <c r="C114" s="0" t="s">
        <v>3499</v>
      </c>
      <c r="D114" s="0" t="s">
        <v>3320</v>
      </c>
      <c r="E114" s="0" t="s">
        <v>3510</v>
      </c>
      <c r="F114" s="0" t="s">
        <v>3238</v>
      </c>
      <c r="G114" s="0" t="s">
        <v>3511</v>
      </c>
    </row>
    <row customHeight="1" ht="11.25">
      <c r="A115" s="438" t="s">
        <v>16</v>
      </c>
      <c r="B115" s="0" t="s">
        <v>3498</v>
      </c>
      <c r="C115" s="0" t="s">
        <v>3499</v>
      </c>
      <c r="D115" s="0" t="s">
        <v>3512</v>
      </c>
      <c r="E115" s="0" t="s">
        <v>3513</v>
      </c>
      <c r="F115" s="0" t="s">
        <v>3238</v>
      </c>
      <c r="G115" s="0" t="s">
        <v>3514</v>
      </c>
    </row>
    <row customHeight="1" ht="11.25">
      <c r="A116" s="438" t="s">
        <v>16</v>
      </c>
      <c r="B116" s="0" t="s">
        <v>3498</v>
      </c>
      <c r="C116" s="0" t="s">
        <v>3499</v>
      </c>
      <c r="D116" s="0" t="s">
        <v>3515</v>
      </c>
      <c r="E116" s="0" t="s">
        <v>3516</v>
      </c>
      <c r="F116" s="0" t="s">
        <v>3238</v>
      </c>
      <c r="G116" s="0" t="s">
        <v>3517</v>
      </c>
    </row>
    <row customHeight="1" ht="11.25">
      <c r="A117" s="438" t="s">
        <v>16</v>
      </c>
      <c r="B117" s="0" t="s">
        <v>3498</v>
      </c>
      <c r="C117" s="0" t="s">
        <v>3499</v>
      </c>
      <c r="D117" s="0" t="s">
        <v>3518</v>
      </c>
      <c r="E117" s="0" t="s">
        <v>3519</v>
      </c>
      <c r="F117" s="0" t="s">
        <v>3238</v>
      </c>
      <c r="G117" s="0" t="s">
        <v>3520</v>
      </c>
    </row>
    <row customHeight="1" ht="11.25">
      <c r="A118" s="438" t="s">
        <v>16</v>
      </c>
      <c r="B118" s="0" t="s">
        <v>3498</v>
      </c>
      <c r="C118" s="0" t="s">
        <v>3499</v>
      </c>
      <c r="D118" s="0" t="s">
        <v>3521</v>
      </c>
      <c r="E118" s="0" t="s">
        <v>3522</v>
      </c>
      <c r="F118" s="0" t="s">
        <v>3238</v>
      </c>
      <c r="G118" s="0" t="s">
        <v>3523</v>
      </c>
    </row>
    <row customHeight="1" ht="11.25">
      <c r="A119" s="438" t="s">
        <v>16</v>
      </c>
      <c r="B119" s="0" t="s">
        <v>3498</v>
      </c>
      <c r="C119" s="0" t="s">
        <v>3499</v>
      </c>
      <c r="D119" s="0" t="s">
        <v>3524</v>
      </c>
      <c r="E119" s="0" t="s">
        <v>3525</v>
      </c>
      <c r="F119" s="0" t="s">
        <v>3238</v>
      </c>
      <c r="G119" s="0" t="s">
        <v>3526</v>
      </c>
    </row>
    <row customHeight="1" ht="11.25">
      <c r="A120" s="438" t="s">
        <v>16</v>
      </c>
      <c r="B120" s="0" t="s">
        <v>3527</v>
      </c>
      <c r="C120" s="0" t="s">
        <v>3528</v>
      </c>
      <c r="D120" s="0" t="s">
        <v>3527</v>
      </c>
      <c r="E120" s="0" t="s">
        <v>3528</v>
      </c>
      <c r="F120" s="0" t="s">
        <v>3235</v>
      </c>
      <c r="G120" s="0" t="s">
        <v>3529</v>
      </c>
    </row>
    <row customHeight="1" ht="11.25">
      <c r="A121" s="438" t="s">
        <v>16</v>
      </c>
      <c r="B121" s="0" t="s">
        <v>3527</v>
      </c>
      <c r="C121" s="0" t="s">
        <v>3528</v>
      </c>
      <c r="D121" s="0" t="s">
        <v>3530</v>
      </c>
      <c r="E121" s="0" t="s">
        <v>3531</v>
      </c>
      <c r="F121" s="0" t="s">
        <v>3238</v>
      </c>
      <c r="G121" s="0" t="s">
        <v>3532</v>
      </c>
    </row>
    <row customHeight="1" ht="11.25">
      <c r="A122" s="438" t="s">
        <v>16</v>
      </c>
      <c r="B122" s="0" t="s">
        <v>3527</v>
      </c>
      <c r="C122" s="0" t="s">
        <v>3528</v>
      </c>
      <c r="D122" s="0" t="s">
        <v>3533</v>
      </c>
      <c r="E122" s="0" t="s">
        <v>3534</v>
      </c>
      <c r="F122" s="0" t="s">
        <v>3238</v>
      </c>
      <c r="G122" s="0" t="s">
        <v>3535</v>
      </c>
    </row>
    <row customHeight="1" ht="11.25">
      <c r="A123" s="438" t="s">
        <v>16</v>
      </c>
      <c r="B123" s="0" t="s">
        <v>3527</v>
      </c>
      <c r="C123" s="0" t="s">
        <v>3528</v>
      </c>
      <c r="D123" s="0" t="s">
        <v>3536</v>
      </c>
      <c r="E123" s="0" t="s">
        <v>3537</v>
      </c>
      <c r="F123" s="0" t="s">
        <v>3238</v>
      </c>
      <c r="G123" s="0" t="s">
        <v>3538</v>
      </c>
    </row>
    <row customHeight="1" ht="11.25">
      <c r="A124" s="438" t="s">
        <v>16</v>
      </c>
      <c r="B124" s="0" t="s">
        <v>3527</v>
      </c>
      <c r="C124" s="0" t="s">
        <v>3528</v>
      </c>
      <c r="D124" s="0" t="s">
        <v>3539</v>
      </c>
      <c r="E124" s="0" t="s">
        <v>3540</v>
      </c>
      <c r="F124" s="0" t="s">
        <v>3238</v>
      </c>
      <c r="G124" s="0" t="s">
        <v>3541</v>
      </c>
    </row>
    <row customHeight="1" ht="11.25">
      <c r="A125" s="438" t="s">
        <v>16</v>
      </c>
      <c r="B125" s="0" t="s">
        <v>3527</v>
      </c>
      <c r="C125" s="0" t="s">
        <v>3528</v>
      </c>
      <c r="D125" s="0" t="s">
        <v>3542</v>
      </c>
      <c r="E125" s="0" t="s">
        <v>3543</v>
      </c>
      <c r="F125" s="0" t="s">
        <v>3238</v>
      </c>
      <c r="G125" s="0" t="s">
        <v>3544</v>
      </c>
    </row>
    <row customHeight="1" ht="11.25">
      <c r="A126" s="438" t="s">
        <v>16</v>
      </c>
      <c r="B126" s="0" t="s">
        <v>3527</v>
      </c>
      <c r="C126" s="0" t="s">
        <v>3528</v>
      </c>
      <c r="D126" s="0" t="s">
        <v>3545</v>
      </c>
      <c r="E126" s="0" t="s">
        <v>3546</v>
      </c>
      <c r="F126" s="0" t="s">
        <v>3238</v>
      </c>
      <c r="G126" s="0" t="s">
        <v>3547</v>
      </c>
    </row>
    <row customHeight="1" ht="11.25">
      <c r="A127" s="438" t="s">
        <v>16</v>
      </c>
      <c r="B127" s="0" t="s">
        <v>3527</v>
      </c>
      <c r="C127" s="0" t="s">
        <v>3528</v>
      </c>
      <c r="D127" s="0" t="s">
        <v>3548</v>
      </c>
      <c r="E127" s="0" t="s">
        <v>3549</v>
      </c>
      <c r="F127" s="0" t="s">
        <v>3238</v>
      </c>
      <c r="G127" s="0" t="s">
        <v>3550</v>
      </c>
    </row>
    <row customHeight="1" ht="11.25">
      <c r="A128" s="438" t="s">
        <v>16</v>
      </c>
      <c r="B128" s="0" t="s">
        <v>3527</v>
      </c>
      <c r="C128" s="0" t="s">
        <v>3528</v>
      </c>
      <c r="D128" s="0" t="s">
        <v>3551</v>
      </c>
      <c r="E128" s="0" t="s">
        <v>3552</v>
      </c>
      <c r="F128" s="0" t="s">
        <v>3238</v>
      </c>
      <c r="G128" s="0" t="s">
        <v>3553</v>
      </c>
    </row>
    <row customHeight="1" ht="11.25">
      <c r="A129" s="438" t="s">
        <v>16</v>
      </c>
      <c r="B129" s="0" t="s">
        <v>3527</v>
      </c>
      <c r="C129" s="0" t="s">
        <v>3528</v>
      </c>
      <c r="D129" s="0" t="s">
        <v>3554</v>
      </c>
      <c r="E129" s="0" t="s">
        <v>3555</v>
      </c>
      <c r="F129" s="0" t="s">
        <v>3238</v>
      </c>
      <c r="G129" s="0" t="s">
        <v>3556</v>
      </c>
    </row>
    <row customHeight="1" ht="11.25">
      <c r="A130" s="438" t="s">
        <v>16</v>
      </c>
      <c r="B130" s="0" t="s">
        <v>3557</v>
      </c>
      <c r="C130" s="0" t="s">
        <v>3558</v>
      </c>
      <c r="D130" s="0" t="s">
        <v>3559</v>
      </c>
      <c r="E130" s="0" t="s">
        <v>3560</v>
      </c>
      <c r="F130" s="0" t="s">
        <v>3238</v>
      </c>
      <c r="G130" s="0" t="s">
        <v>3561</v>
      </c>
    </row>
    <row customHeight="1" ht="11.25">
      <c r="A131" s="438" t="s">
        <v>16</v>
      </c>
      <c r="B131" s="0" t="s">
        <v>3557</v>
      </c>
      <c r="C131" s="0" t="s">
        <v>3558</v>
      </c>
      <c r="D131" s="0" t="s">
        <v>3562</v>
      </c>
      <c r="E131" s="0" t="s">
        <v>3563</v>
      </c>
      <c r="F131" s="0" t="s">
        <v>3238</v>
      </c>
      <c r="G131" s="0" t="s">
        <v>3564</v>
      </c>
    </row>
    <row customHeight="1" ht="11.25">
      <c r="A132" s="438" t="s">
        <v>16</v>
      </c>
      <c r="B132" s="0" t="s">
        <v>3557</v>
      </c>
      <c r="C132" s="0" t="s">
        <v>3558</v>
      </c>
      <c r="D132" s="0" t="s">
        <v>3565</v>
      </c>
      <c r="E132" s="0" t="s">
        <v>3566</v>
      </c>
      <c r="F132" s="0" t="s">
        <v>3238</v>
      </c>
      <c r="G132" s="0" t="s">
        <v>3567</v>
      </c>
    </row>
    <row customHeight="1" ht="11.25">
      <c r="A133" s="438" t="s">
        <v>16</v>
      </c>
      <c r="B133" s="0" t="s">
        <v>3557</v>
      </c>
      <c r="C133" s="0" t="s">
        <v>3558</v>
      </c>
      <c r="D133" s="0" t="s">
        <v>3557</v>
      </c>
      <c r="E133" s="0" t="s">
        <v>3558</v>
      </c>
      <c r="F133" s="0" t="s">
        <v>3235</v>
      </c>
      <c r="G133" s="0" t="s">
        <v>3568</v>
      </c>
    </row>
    <row customHeight="1" ht="11.25">
      <c r="A134" s="438" t="s">
        <v>16</v>
      </c>
      <c r="B134" s="0" t="s">
        <v>3557</v>
      </c>
      <c r="C134" s="0" t="s">
        <v>3558</v>
      </c>
      <c r="D134" s="0" t="s">
        <v>3569</v>
      </c>
      <c r="E134" s="0" t="s">
        <v>3570</v>
      </c>
      <c r="F134" s="0" t="s">
        <v>3277</v>
      </c>
      <c r="G134" s="0" t="s">
        <v>3571</v>
      </c>
    </row>
    <row customHeight="1" ht="11.25">
      <c r="A135" s="438" t="s">
        <v>16</v>
      </c>
      <c r="B135" s="0" t="s">
        <v>3557</v>
      </c>
      <c r="C135" s="0" t="s">
        <v>3558</v>
      </c>
      <c r="D135" s="0" t="s">
        <v>3572</v>
      </c>
      <c r="E135" s="0" t="s">
        <v>3573</v>
      </c>
      <c r="F135" s="0" t="s">
        <v>3238</v>
      </c>
      <c r="G135" s="0" t="s">
        <v>3574</v>
      </c>
    </row>
    <row customHeight="1" ht="11.25">
      <c r="A136" s="438" t="s">
        <v>16</v>
      </c>
      <c r="B136" s="0" t="s">
        <v>3557</v>
      </c>
      <c r="C136" s="0" t="s">
        <v>3558</v>
      </c>
      <c r="D136" s="0" t="s">
        <v>3575</v>
      </c>
      <c r="E136" s="0" t="s">
        <v>3576</v>
      </c>
      <c r="F136" s="0" t="s">
        <v>3238</v>
      </c>
      <c r="G136" s="0" t="s">
        <v>3577</v>
      </c>
    </row>
    <row customHeight="1" ht="11.25">
      <c r="A137" s="438" t="s">
        <v>16</v>
      </c>
      <c r="B137" s="0" t="s">
        <v>3557</v>
      </c>
      <c r="C137" s="0" t="s">
        <v>3558</v>
      </c>
      <c r="D137" s="0" t="s">
        <v>3308</v>
      </c>
      <c r="E137" s="0" t="s">
        <v>3578</v>
      </c>
      <c r="F137" s="0" t="s">
        <v>3238</v>
      </c>
      <c r="G137" s="0" t="s">
        <v>3579</v>
      </c>
    </row>
    <row customHeight="1" ht="11.25">
      <c r="A138" s="438" t="s">
        <v>16</v>
      </c>
      <c r="B138" s="0" t="s">
        <v>3557</v>
      </c>
      <c r="C138" s="0" t="s">
        <v>3558</v>
      </c>
      <c r="D138" s="0" t="s">
        <v>3580</v>
      </c>
      <c r="E138" s="0" t="s">
        <v>3581</v>
      </c>
      <c r="F138" s="0" t="s">
        <v>3238</v>
      </c>
      <c r="G138" s="0" t="s">
        <v>3582</v>
      </c>
    </row>
    <row customHeight="1" ht="11.25">
      <c r="A139" s="438" t="s">
        <v>16</v>
      </c>
      <c r="B139" s="0" t="s">
        <v>3557</v>
      </c>
      <c r="C139" s="0" t="s">
        <v>3558</v>
      </c>
      <c r="D139" s="0" t="s">
        <v>3583</v>
      </c>
      <c r="E139" s="0" t="s">
        <v>3584</v>
      </c>
      <c r="F139" s="0" t="s">
        <v>3238</v>
      </c>
      <c r="G139" s="0" t="s">
        <v>3585</v>
      </c>
    </row>
    <row customHeight="1" ht="11.25">
      <c r="A140" s="438" t="s">
        <v>16</v>
      </c>
      <c r="B140" s="0" t="s">
        <v>3586</v>
      </c>
      <c r="C140" s="0" t="s">
        <v>3587</v>
      </c>
      <c r="D140" s="0" t="s">
        <v>3588</v>
      </c>
      <c r="E140" s="0" t="s">
        <v>3589</v>
      </c>
      <c r="F140" s="0" t="s">
        <v>3238</v>
      </c>
      <c r="G140" s="0" t="s">
        <v>3590</v>
      </c>
    </row>
    <row customHeight="1" ht="11.25">
      <c r="A141" s="438" t="s">
        <v>16</v>
      </c>
      <c r="B141" s="0" t="s">
        <v>3586</v>
      </c>
      <c r="C141" s="0" t="s">
        <v>3587</v>
      </c>
      <c r="D141" s="0" t="s">
        <v>3591</v>
      </c>
      <c r="E141" s="0" t="s">
        <v>3592</v>
      </c>
      <c r="F141" s="0" t="s">
        <v>3238</v>
      </c>
      <c r="G141" s="0" t="s">
        <v>3593</v>
      </c>
    </row>
    <row customHeight="1" ht="11.25">
      <c r="A142" s="438" t="s">
        <v>16</v>
      </c>
      <c r="B142" s="0" t="s">
        <v>3586</v>
      </c>
      <c r="C142" s="0" t="s">
        <v>3587</v>
      </c>
      <c r="D142" s="0" t="s">
        <v>3594</v>
      </c>
      <c r="E142" s="0" t="s">
        <v>3595</v>
      </c>
      <c r="F142" s="0" t="s">
        <v>3238</v>
      </c>
      <c r="G142" s="0" t="s">
        <v>3596</v>
      </c>
    </row>
    <row customHeight="1" ht="11.25">
      <c r="A143" s="438" t="s">
        <v>16</v>
      </c>
      <c r="B143" s="0" t="s">
        <v>3586</v>
      </c>
      <c r="C143" s="0" t="s">
        <v>3587</v>
      </c>
      <c r="D143" s="0" t="s">
        <v>3586</v>
      </c>
      <c r="E143" s="0" t="s">
        <v>3587</v>
      </c>
      <c r="F143" s="0" t="s">
        <v>3235</v>
      </c>
      <c r="G143" s="0" t="s">
        <v>3597</v>
      </c>
    </row>
    <row customHeight="1" ht="11.25">
      <c r="A144" s="438" t="s">
        <v>16</v>
      </c>
      <c r="B144" s="0" t="s">
        <v>3586</v>
      </c>
      <c r="C144" s="0" t="s">
        <v>3587</v>
      </c>
      <c r="D144" s="0" t="s">
        <v>3598</v>
      </c>
      <c r="E144" s="0" t="s">
        <v>3599</v>
      </c>
      <c r="F144" s="0" t="s">
        <v>3238</v>
      </c>
      <c r="G144" s="0" t="s">
        <v>3600</v>
      </c>
    </row>
    <row customHeight="1" ht="11.25">
      <c r="A145" s="438" t="s">
        <v>16</v>
      </c>
      <c r="B145" s="0" t="s">
        <v>3586</v>
      </c>
      <c r="C145" s="0" t="s">
        <v>3587</v>
      </c>
      <c r="D145" s="0" t="s">
        <v>3601</v>
      </c>
      <c r="E145" s="0" t="s">
        <v>3602</v>
      </c>
      <c r="F145" s="0" t="s">
        <v>3238</v>
      </c>
      <c r="G145" s="0" t="s">
        <v>3603</v>
      </c>
    </row>
    <row customHeight="1" ht="11.25">
      <c r="A146" s="438" t="s">
        <v>16</v>
      </c>
      <c r="B146" s="0" t="s">
        <v>3586</v>
      </c>
      <c r="C146" s="0" t="s">
        <v>3587</v>
      </c>
      <c r="D146" s="0" t="s">
        <v>3604</v>
      </c>
      <c r="E146" s="0" t="s">
        <v>3605</v>
      </c>
      <c r="F146" s="0" t="s">
        <v>3238</v>
      </c>
      <c r="G146" s="0" t="s">
        <v>3606</v>
      </c>
    </row>
    <row customHeight="1" ht="11.25">
      <c r="A147" s="438" t="s">
        <v>16</v>
      </c>
      <c r="B147" s="0" t="s">
        <v>3586</v>
      </c>
      <c r="C147" s="0" t="s">
        <v>3587</v>
      </c>
      <c r="D147" s="0" t="s">
        <v>3607</v>
      </c>
      <c r="E147" s="0" t="s">
        <v>3608</v>
      </c>
      <c r="F147" s="0" t="s">
        <v>3238</v>
      </c>
      <c r="G147" s="0" t="s">
        <v>3609</v>
      </c>
    </row>
    <row customHeight="1" ht="11.25">
      <c r="A148" s="438" t="s">
        <v>16</v>
      </c>
      <c r="B148" s="0" t="s">
        <v>3586</v>
      </c>
      <c r="C148" s="0" t="s">
        <v>3587</v>
      </c>
      <c r="D148" s="0" t="s">
        <v>3286</v>
      </c>
      <c r="E148" s="0" t="s">
        <v>3610</v>
      </c>
      <c r="F148" s="0" t="s">
        <v>3238</v>
      </c>
      <c r="G148" s="0" t="s">
        <v>3611</v>
      </c>
    </row>
    <row customHeight="1" ht="11.25">
      <c r="A149" s="438" t="s">
        <v>16</v>
      </c>
      <c r="B149" s="0" t="s">
        <v>3586</v>
      </c>
      <c r="C149" s="0" t="s">
        <v>3587</v>
      </c>
      <c r="D149" s="0" t="s">
        <v>3612</v>
      </c>
      <c r="E149" s="0" t="s">
        <v>3613</v>
      </c>
      <c r="F149" s="0" t="s">
        <v>3238</v>
      </c>
      <c r="G149" s="0" t="s">
        <v>3614</v>
      </c>
    </row>
    <row customHeight="1" ht="11.25">
      <c r="A150" s="438" t="s">
        <v>16</v>
      </c>
      <c r="B150" s="0" t="s">
        <v>3586</v>
      </c>
      <c r="C150" s="0" t="s">
        <v>3587</v>
      </c>
      <c r="D150" s="0" t="s">
        <v>3615</v>
      </c>
      <c r="E150" s="0" t="s">
        <v>3616</v>
      </c>
      <c r="F150" s="0" t="s">
        <v>3238</v>
      </c>
      <c r="G150" s="0" t="s">
        <v>3617</v>
      </c>
    </row>
    <row customHeight="1" ht="11.25">
      <c r="A151" s="438" t="s">
        <v>16</v>
      </c>
      <c r="B151" s="0" t="s">
        <v>3586</v>
      </c>
      <c r="C151" s="0" t="s">
        <v>3587</v>
      </c>
      <c r="D151" s="0" t="s">
        <v>3618</v>
      </c>
      <c r="E151" s="0" t="s">
        <v>3619</v>
      </c>
      <c r="F151" s="0" t="s">
        <v>3238</v>
      </c>
      <c r="G151" s="0" t="s">
        <v>3620</v>
      </c>
    </row>
    <row customHeight="1" ht="11.25">
      <c r="A152" s="438" t="s">
        <v>16</v>
      </c>
      <c r="B152" s="0" t="s">
        <v>3621</v>
      </c>
      <c r="C152" s="0" t="s">
        <v>3622</v>
      </c>
      <c r="D152" s="0" t="s">
        <v>3623</v>
      </c>
      <c r="E152" s="0" t="s">
        <v>3624</v>
      </c>
      <c r="F152" s="0" t="s">
        <v>3238</v>
      </c>
      <c r="G152" s="0" t="s">
        <v>3625</v>
      </c>
    </row>
    <row customHeight="1" ht="11.25">
      <c r="A153" s="438" t="s">
        <v>16</v>
      </c>
      <c r="B153" s="0" t="s">
        <v>3621</v>
      </c>
      <c r="C153" s="0" t="s">
        <v>3622</v>
      </c>
      <c r="D153" s="0" t="s">
        <v>3621</v>
      </c>
      <c r="E153" s="0" t="s">
        <v>3622</v>
      </c>
      <c r="F153" s="0" t="s">
        <v>3235</v>
      </c>
      <c r="G153" s="0" t="s">
        <v>3626</v>
      </c>
    </row>
    <row customHeight="1" ht="11.25">
      <c r="A154" s="438" t="s">
        <v>16</v>
      </c>
      <c r="B154" s="0" t="s">
        <v>3621</v>
      </c>
      <c r="C154" s="0" t="s">
        <v>3622</v>
      </c>
      <c r="D154" s="0" t="s">
        <v>3245</v>
      </c>
      <c r="E154" s="0" t="s">
        <v>3627</v>
      </c>
      <c r="F154" s="0" t="s">
        <v>3238</v>
      </c>
      <c r="G154" s="0" t="s">
        <v>3628</v>
      </c>
    </row>
    <row customHeight="1" ht="11.25">
      <c r="A155" s="438" t="s">
        <v>16</v>
      </c>
      <c r="B155" s="0" t="s">
        <v>3621</v>
      </c>
      <c r="C155" s="0" t="s">
        <v>3622</v>
      </c>
      <c r="D155" s="0" t="s">
        <v>3629</v>
      </c>
      <c r="E155" s="0" t="s">
        <v>3630</v>
      </c>
      <c r="F155" s="0" t="s">
        <v>3238</v>
      </c>
      <c r="G155" s="0" t="s">
        <v>3631</v>
      </c>
    </row>
    <row customHeight="1" ht="11.25">
      <c r="A156" s="438" t="s">
        <v>16</v>
      </c>
      <c r="B156" s="0" t="s">
        <v>3621</v>
      </c>
      <c r="C156" s="0" t="s">
        <v>3622</v>
      </c>
      <c r="D156" s="0" t="s">
        <v>3604</v>
      </c>
      <c r="E156" s="0" t="s">
        <v>3632</v>
      </c>
      <c r="F156" s="0" t="s">
        <v>3238</v>
      </c>
      <c r="G156" s="0" t="s">
        <v>3633</v>
      </c>
    </row>
    <row customHeight="1" ht="11.25">
      <c r="A157" s="438" t="s">
        <v>16</v>
      </c>
      <c r="B157" s="0" t="s">
        <v>3621</v>
      </c>
      <c r="C157" s="0" t="s">
        <v>3622</v>
      </c>
      <c r="D157" s="0" t="s">
        <v>3634</v>
      </c>
      <c r="E157" s="0" t="s">
        <v>3635</v>
      </c>
      <c r="F157" s="0" t="s">
        <v>3238</v>
      </c>
      <c r="G157" s="0" t="s">
        <v>3636</v>
      </c>
    </row>
    <row customHeight="1" ht="11.25">
      <c r="A158" s="438" t="s">
        <v>16</v>
      </c>
      <c r="B158" s="0" t="s">
        <v>3621</v>
      </c>
      <c r="C158" s="0" t="s">
        <v>3622</v>
      </c>
      <c r="D158" s="0" t="s">
        <v>3637</v>
      </c>
      <c r="E158" s="0" t="s">
        <v>3638</v>
      </c>
      <c r="F158" s="0" t="s">
        <v>3238</v>
      </c>
      <c r="G158" s="0" t="s">
        <v>3639</v>
      </c>
    </row>
    <row customHeight="1" ht="11.25">
      <c r="A159" s="438" t="s">
        <v>16</v>
      </c>
      <c r="B159" s="0" t="s">
        <v>3621</v>
      </c>
      <c r="C159" s="0" t="s">
        <v>3622</v>
      </c>
      <c r="D159" s="0" t="s">
        <v>3640</v>
      </c>
      <c r="E159" s="0" t="s">
        <v>3641</v>
      </c>
      <c r="F159" s="0" t="s">
        <v>3238</v>
      </c>
      <c r="G159" s="0" t="s">
        <v>3642</v>
      </c>
    </row>
    <row customHeight="1" ht="11.25">
      <c r="A160" s="438" t="s">
        <v>16</v>
      </c>
      <c r="B160" s="0" t="s">
        <v>3621</v>
      </c>
      <c r="C160" s="0" t="s">
        <v>3622</v>
      </c>
      <c r="D160" s="0" t="s">
        <v>3643</v>
      </c>
      <c r="E160" s="0" t="s">
        <v>3644</v>
      </c>
      <c r="F160" s="0" t="s">
        <v>3238</v>
      </c>
      <c r="G160" s="0" t="s">
        <v>3645</v>
      </c>
    </row>
    <row customHeight="1" ht="11.25">
      <c r="A161" s="438" t="s">
        <v>16</v>
      </c>
      <c r="B161" s="0" t="s">
        <v>3646</v>
      </c>
      <c r="C161" s="0" t="s">
        <v>3647</v>
      </c>
      <c r="D161" s="0" t="s">
        <v>3648</v>
      </c>
      <c r="E161" s="0" t="s">
        <v>3649</v>
      </c>
      <c r="F161" s="0" t="s">
        <v>3238</v>
      </c>
      <c r="G161" s="0" t="s">
        <v>3650</v>
      </c>
    </row>
    <row customHeight="1" ht="11.25">
      <c r="A162" s="438" t="s">
        <v>16</v>
      </c>
      <c r="B162" s="0" t="s">
        <v>3646</v>
      </c>
      <c r="C162" s="0" t="s">
        <v>3647</v>
      </c>
      <c r="D162" s="0" t="s">
        <v>3651</v>
      </c>
      <c r="E162" s="0" t="s">
        <v>3652</v>
      </c>
      <c r="F162" s="0" t="s">
        <v>3238</v>
      </c>
      <c r="G162" s="0" t="s">
        <v>3653</v>
      </c>
    </row>
    <row customHeight="1" ht="11.25">
      <c r="A163" s="438" t="s">
        <v>16</v>
      </c>
      <c r="B163" s="0" t="s">
        <v>3646</v>
      </c>
      <c r="C163" s="0" t="s">
        <v>3647</v>
      </c>
      <c r="D163" s="0" t="s">
        <v>3654</v>
      </c>
      <c r="E163" s="0" t="s">
        <v>3655</v>
      </c>
      <c r="F163" s="0" t="s">
        <v>3238</v>
      </c>
      <c r="G163" s="0" t="s">
        <v>3656</v>
      </c>
    </row>
    <row customHeight="1" ht="11.25">
      <c r="A164" s="438" t="s">
        <v>16</v>
      </c>
      <c r="B164" s="0" t="s">
        <v>3646</v>
      </c>
      <c r="C164" s="0" t="s">
        <v>3647</v>
      </c>
      <c r="D164" s="0" t="s">
        <v>3657</v>
      </c>
      <c r="E164" s="0" t="s">
        <v>3658</v>
      </c>
      <c r="F164" s="0" t="s">
        <v>3659</v>
      </c>
      <c r="G164" s="0" t="s">
        <v>3660</v>
      </c>
    </row>
    <row customHeight="1" ht="11.25">
      <c r="A165" s="438" t="s">
        <v>16</v>
      </c>
      <c r="B165" s="0" t="s">
        <v>3646</v>
      </c>
      <c r="C165" s="0" t="s">
        <v>3647</v>
      </c>
      <c r="D165" s="0" t="s">
        <v>3661</v>
      </c>
      <c r="E165" s="0" t="s">
        <v>3662</v>
      </c>
      <c r="F165" s="0" t="s">
        <v>3238</v>
      </c>
      <c r="G165" s="0" t="s">
        <v>3663</v>
      </c>
    </row>
    <row customHeight="1" ht="11.25">
      <c r="A166" s="438" t="s">
        <v>16</v>
      </c>
      <c r="B166" s="0" t="s">
        <v>3646</v>
      </c>
      <c r="C166" s="0" t="s">
        <v>3647</v>
      </c>
      <c r="D166" s="0" t="s">
        <v>3664</v>
      </c>
      <c r="E166" s="0" t="s">
        <v>3665</v>
      </c>
      <c r="F166" s="0" t="s">
        <v>3238</v>
      </c>
      <c r="G166" s="0" t="s">
        <v>3666</v>
      </c>
    </row>
    <row customHeight="1" ht="11.25">
      <c r="A167" s="438" t="s">
        <v>16</v>
      </c>
      <c r="B167" s="0" t="s">
        <v>3646</v>
      </c>
      <c r="C167" s="0" t="s">
        <v>3647</v>
      </c>
      <c r="D167" s="0" t="s">
        <v>3667</v>
      </c>
      <c r="E167" s="0" t="s">
        <v>3668</v>
      </c>
      <c r="F167" s="0" t="s">
        <v>3238</v>
      </c>
      <c r="G167" s="0" t="s">
        <v>3669</v>
      </c>
    </row>
    <row customHeight="1" ht="11.25">
      <c r="A168" s="438" t="s">
        <v>16</v>
      </c>
      <c r="B168" s="0" t="s">
        <v>3646</v>
      </c>
      <c r="C168" s="0" t="s">
        <v>3647</v>
      </c>
      <c r="D168" s="0" t="s">
        <v>3646</v>
      </c>
      <c r="E168" s="0" t="s">
        <v>3647</v>
      </c>
      <c r="F168" s="0" t="s">
        <v>3235</v>
      </c>
      <c r="G168" s="0" t="s">
        <v>3670</v>
      </c>
    </row>
    <row customHeight="1" ht="11.25">
      <c r="A169" s="438" t="s">
        <v>16</v>
      </c>
      <c r="B169" s="0" t="s">
        <v>3646</v>
      </c>
      <c r="C169" s="0" t="s">
        <v>3647</v>
      </c>
      <c r="D169" s="0" t="s">
        <v>3671</v>
      </c>
      <c r="E169" s="0" t="s">
        <v>3672</v>
      </c>
      <c r="F169" s="0" t="s">
        <v>3238</v>
      </c>
      <c r="G169" s="0" t="s">
        <v>3673</v>
      </c>
    </row>
    <row customHeight="1" ht="11.25">
      <c r="A170" s="438" t="s">
        <v>16</v>
      </c>
      <c r="B170" s="0" t="s">
        <v>3646</v>
      </c>
      <c r="C170" s="0" t="s">
        <v>3647</v>
      </c>
      <c r="D170" s="0" t="s">
        <v>3674</v>
      </c>
      <c r="E170" s="0" t="s">
        <v>3675</v>
      </c>
      <c r="F170" s="0" t="s">
        <v>3238</v>
      </c>
      <c r="G170" s="0" t="s">
        <v>3676</v>
      </c>
    </row>
    <row customHeight="1" ht="11.25">
      <c r="A171" s="438" t="s">
        <v>16</v>
      </c>
      <c r="B171" s="0" t="s">
        <v>3646</v>
      </c>
      <c r="C171" s="0" t="s">
        <v>3647</v>
      </c>
      <c r="D171" s="0" t="s">
        <v>3677</v>
      </c>
      <c r="E171" s="0" t="s">
        <v>3678</v>
      </c>
      <c r="F171" s="0" t="s">
        <v>3238</v>
      </c>
      <c r="G171" s="0" t="s">
        <v>3679</v>
      </c>
    </row>
    <row customHeight="1" ht="11.25">
      <c r="A172" s="438" t="s">
        <v>16</v>
      </c>
      <c r="B172" s="0" t="s">
        <v>3646</v>
      </c>
      <c r="C172" s="0" t="s">
        <v>3647</v>
      </c>
      <c r="D172" s="0" t="s">
        <v>3680</v>
      </c>
      <c r="E172" s="0" t="s">
        <v>3681</v>
      </c>
      <c r="F172" s="0" t="s">
        <v>3238</v>
      </c>
      <c r="G172" s="0" t="s">
        <v>3682</v>
      </c>
    </row>
    <row customHeight="1" ht="11.25">
      <c r="A173" s="438" t="s">
        <v>16</v>
      </c>
      <c r="B173" s="0" t="s">
        <v>3646</v>
      </c>
      <c r="C173" s="0" t="s">
        <v>3647</v>
      </c>
      <c r="D173" s="0" t="s">
        <v>3683</v>
      </c>
      <c r="E173" s="0" t="s">
        <v>3684</v>
      </c>
      <c r="F173" s="0" t="s">
        <v>3238</v>
      </c>
      <c r="G173" s="0" t="s">
        <v>3685</v>
      </c>
    </row>
    <row customHeight="1" ht="11.25">
      <c r="A174" s="438" t="s">
        <v>16</v>
      </c>
      <c r="B174" s="0" t="s">
        <v>3686</v>
      </c>
      <c r="C174" s="0" t="s">
        <v>3687</v>
      </c>
      <c r="D174" s="0" t="s">
        <v>3688</v>
      </c>
      <c r="E174" s="0" t="s">
        <v>3689</v>
      </c>
      <c r="F174" s="0" t="s">
        <v>3238</v>
      </c>
      <c r="G174" s="0" t="s">
        <v>3690</v>
      </c>
    </row>
    <row customHeight="1" ht="11.25">
      <c r="A175" s="438" t="s">
        <v>16</v>
      </c>
      <c r="B175" s="0" t="s">
        <v>3686</v>
      </c>
      <c r="C175" s="0" t="s">
        <v>3687</v>
      </c>
      <c r="D175" s="0" t="s">
        <v>3691</v>
      </c>
      <c r="E175" s="0" t="s">
        <v>3692</v>
      </c>
      <c r="F175" s="0" t="s">
        <v>3238</v>
      </c>
      <c r="G175" s="0" t="s">
        <v>3693</v>
      </c>
    </row>
    <row customHeight="1" ht="11.25">
      <c r="A176" s="438" t="s">
        <v>16</v>
      </c>
      <c r="B176" s="0" t="s">
        <v>3686</v>
      </c>
      <c r="C176" s="0" t="s">
        <v>3687</v>
      </c>
      <c r="D176" s="0" t="s">
        <v>3694</v>
      </c>
      <c r="E176" s="0" t="s">
        <v>3695</v>
      </c>
      <c r="F176" s="0" t="s">
        <v>3238</v>
      </c>
      <c r="G176" s="0" t="s">
        <v>3696</v>
      </c>
    </row>
    <row customHeight="1" ht="11.25">
      <c r="A177" s="438" t="s">
        <v>16</v>
      </c>
      <c r="B177" s="0" t="s">
        <v>3686</v>
      </c>
      <c r="C177" s="0" t="s">
        <v>3687</v>
      </c>
      <c r="D177" s="0" t="s">
        <v>3697</v>
      </c>
      <c r="E177" s="0" t="s">
        <v>3698</v>
      </c>
      <c r="F177" s="0" t="s">
        <v>3238</v>
      </c>
      <c r="G177" s="0" t="s">
        <v>3699</v>
      </c>
    </row>
    <row customHeight="1" ht="11.25">
      <c r="A178" s="438" t="s">
        <v>16</v>
      </c>
      <c r="B178" s="0" t="s">
        <v>3686</v>
      </c>
      <c r="C178" s="0" t="s">
        <v>3687</v>
      </c>
      <c r="D178" s="0" t="s">
        <v>3686</v>
      </c>
      <c r="E178" s="0" t="s">
        <v>3687</v>
      </c>
      <c r="F178" s="0" t="s">
        <v>3235</v>
      </c>
      <c r="G178" s="0" t="s">
        <v>3700</v>
      </c>
    </row>
    <row customHeight="1" ht="11.25">
      <c r="A179" s="438" t="s">
        <v>16</v>
      </c>
      <c r="B179" s="0" t="s">
        <v>3686</v>
      </c>
      <c r="C179" s="0" t="s">
        <v>3687</v>
      </c>
      <c r="D179" s="0" t="s">
        <v>3701</v>
      </c>
      <c r="E179" s="0" t="s">
        <v>3702</v>
      </c>
      <c r="F179" s="0" t="s">
        <v>3238</v>
      </c>
      <c r="G179" s="0" t="s">
        <v>3703</v>
      </c>
    </row>
    <row customHeight="1" ht="11.25">
      <c r="A180" s="438" t="s">
        <v>16</v>
      </c>
      <c r="B180" s="0" t="s">
        <v>3686</v>
      </c>
      <c r="C180" s="0" t="s">
        <v>3687</v>
      </c>
      <c r="D180" s="0" t="s">
        <v>3704</v>
      </c>
      <c r="E180" s="0" t="s">
        <v>3705</v>
      </c>
      <c r="F180" s="0" t="s">
        <v>3238</v>
      </c>
      <c r="G180" s="0" t="s">
        <v>3706</v>
      </c>
    </row>
    <row customHeight="1" ht="11.25">
      <c r="A181" s="438" t="s">
        <v>16</v>
      </c>
      <c r="B181" s="0" t="s">
        <v>3686</v>
      </c>
      <c r="C181" s="0" t="s">
        <v>3687</v>
      </c>
      <c r="D181" s="0" t="s">
        <v>3707</v>
      </c>
      <c r="E181" s="0" t="s">
        <v>3708</v>
      </c>
      <c r="F181" s="0" t="s">
        <v>3238</v>
      </c>
      <c r="G181" s="0" t="s">
        <v>3709</v>
      </c>
    </row>
    <row customHeight="1" ht="11.25">
      <c r="A182" s="438" t="s">
        <v>16</v>
      </c>
      <c r="B182" s="0" t="s">
        <v>3686</v>
      </c>
      <c r="C182" s="0" t="s">
        <v>3687</v>
      </c>
      <c r="D182" s="0" t="s">
        <v>3710</v>
      </c>
      <c r="E182" s="0" t="s">
        <v>3711</v>
      </c>
      <c r="F182" s="0" t="s">
        <v>3238</v>
      </c>
      <c r="G182" s="0" t="s">
        <v>3712</v>
      </c>
    </row>
    <row customHeight="1" ht="11.25">
      <c r="A183" s="438" t="s">
        <v>16</v>
      </c>
      <c r="B183" s="0" t="s">
        <v>3686</v>
      </c>
      <c r="C183" s="0" t="s">
        <v>3687</v>
      </c>
      <c r="D183" s="0" t="s">
        <v>3713</v>
      </c>
      <c r="E183" s="0" t="s">
        <v>3714</v>
      </c>
      <c r="F183" s="0" t="s">
        <v>3238</v>
      </c>
      <c r="G183" s="0" t="s">
        <v>3715</v>
      </c>
    </row>
    <row customHeight="1" ht="11.25">
      <c r="A184" s="438" t="s">
        <v>16</v>
      </c>
      <c r="B184" s="0" t="s">
        <v>3686</v>
      </c>
      <c r="C184" s="0" t="s">
        <v>3687</v>
      </c>
      <c r="D184" s="0" t="s">
        <v>3716</v>
      </c>
      <c r="E184" s="0" t="s">
        <v>3717</v>
      </c>
      <c r="F184" s="0" t="s">
        <v>3238</v>
      </c>
      <c r="G184" s="0" t="s">
        <v>3718</v>
      </c>
    </row>
    <row customHeight="1" ht="11.25">
      <c r="A185" s="438" t="s">
        <v>16</v>
      </c>
      <c r="B185" s="0" t="s">
        <v>3719</v>
      </c>
      <c r="C185" s="0" t="s">
        <v>3720</v>
      </c>
      <c r="D185" s="0" t="s">
        <v>3721</v>
      </c>
      <c r="E185" s="0" t="s">
        <v>3722</v>
      </c>
      <c r="F185" s="0" t="s">
        <v>3238</v>
      </c>
      <c r="G185" s="0" t="s">
        <v>3723</v>
      </c>
    </row>
    <row customHeight="1" ht="11.25">
      <c r="A186" s="438" t="s">
        <v>16</v>
      </c>
      <c r="B186" s="0" t="s">
        <v>3719</v>
      </c>
      <c r="C186" s="0" t="s">
        <v>3720</v>
      </c>
      <c r="D186" s="0" t="s">
        <v>3724</v>
      </c>
      <c r="E186" s="0" t="s">
        <v>3725</v>
      </c>
      <c r="F186" s="0" t="s">
        <v>3238</v>
      </c>
      <c r="G186" s="0" t="s">
        <v>3726</v>
      </c>
    </row>
    <row customHeight="1" ht="11.25">
      <c r="A187" s="438" t="s">
        <v>16</v>
      </c>
      <c r="B187" s="0" t="s">
        <v>3719</v>
      </c>
      <c r="C187" s="0" t="s">
        <v>3720</v>
      </c>
      <c r="D187" s="0" t="s">
        <v>3727</v>
      </c>
      <c r="E187" s="0" t="s">
        <v>3728</v>
      </c>
      <c r="F187" s="0" t="s">
        <v>3238</v>
      </c>
      <c r="G187" s="0" t="s">
        <v>3729</v>
      </c>
    </row>
    <row customHeight="1" ht="11.25">
      <c r="A188" s="438" t="s">
        <v>16</v>
      </c>
      <c r="B188" s="0" t="s">
        <v>3719</v>
      </c>
      <c r="C188" s="0" t="s">
        <v>3720</v>
      </c>
      <c r="D188" s="0" t="s">
        <v>3719</v>
      </c>
      <c r="E188" s="0" t="s">
        <v>3720</v>
      </c>
      <c r="F188" s="0" t="s">
        <v>3235</v>
      </c>
      <c r="G188" s="0" t="s">
        <v>3730</v>
      </c>
    </row>
    <row customHeight="1" ht="11.25">
      <c r="A189" s="438" t="s">
        <v>16</v>
      </c>
      <c r="B189" s="0" t="s">
        <v>3719</v>
      </c>
      <c r="C189" s="0" t="s">
        <v>3720</v>
      </c>
      <c r="D189" s="0" t="s">
        <v>3731</v>
      </c>
      <c r="E189" s="0" t="s">
        <v>3732</v>
      </c>
      <c r="F189" s="0" t="s">
        <v>3277</v>
      </c>
      <c r="G189" s="0" t="s">
        <v>3733</v>
      </c>
    </row>
    <row customHeight="1" ht="11.25">
      <c r="A190" s="438" t="s">
        <v>16</v>
      </c>
      <c r="B190" s="0" t="s">
        <v>3719</v>
      </c>
      <c r="C190" s="0" t="s">
        <v>3720</v>
      </c>
      <c r="D190" s="0" t="s">
        <v>3734</v>
      </c>
      <c r="E190" s="0" t="s">
        <v>3735</v>
      </c>
      <c r="F190" s="0" t="s">
        <v>3238</v>
      </c>
      <c r="G190" s="0" t="s">
        <v>3736</v>
      </c>
    </row>
    <row customHeight="1" ht="11.25">
      <c r="A191" s="438" t="s">
        <v>16</v>
      </c>
      <c r="B191" s="0" t="s">
        <v>3719</v>
      </c>
      <c r="C191" s="0" t="s">
        <v>3720</v>
      </c>
      <c r="D191" s="0" t="s">
        <v>3737</v>
      </c>
      <c r="E191" s="0" t="s">
        <v>3738</v>
      </c>
      <c r="F191" s="0" t="s">
        <v>3238</v>
      </c>
      <c r="G191" s="0" t="s">
        <v>3739</v>
      </c>
    </row>
    <row customHeight="1" ht="11.25">
      <c r="A192" s="438" t="s">
        <v>16</v>
      </c>
      <c r="B192" s="0" t="s">
        <v>3719</v>
      </c>
      <c r="C192" s="0" t="s">
        <v>3720</v>
      </c>
      <c r="D192" s="0" t="s">
        <v>3740</v>
      </c>
      <c r="E192" s="0" t="s">
        <v>3741</v>
      </c>
      <c r="F192" s="0" t="s">
        <v>3238</v>
      </c>
      <c r="G192" s="0" t="s">
        <v>3742</v>
      </c>
    </row>
    <row customHeight="1" ht="11.25">
      <c r="A193" s="438" t="s">
        <v>16</v>
      </c>
      <c r="B193" s="0" t="s">
        <v>3743</v>
      </c>
      <c r="C193" s="0" t="s">
        <v>3744</v>
      </c>
      <c r="D193" s="0" t="s">
        <v>3745</v>
      </c>
      <c r="E193" s="0" t="s">
        <v>3746</v>
      </c>
      <c r="F193" s="0" t="s">
        <v>3238</v>
      </c>
      <c r="G193" s="0" t="s">
        <v>3747</v>
      </c>
    </row>
    <row customHeight="1" ht="11.25">
      <c r="A194" s="438" t="s">
        <v>16</v>
      </c>
      <c r="B194" s="0" t="s">
        <v>3743</v>
      </c>
      <c r="C194" s="0" t="s">
        <v>3744</v>
      </c>
      <c r="D194" s="0" t="s">
        <v>3748</v>
      </c>
      <c r="E194" s="0" t="s">
        <v>3749</v>
      </c>
      <c r="F194" s="0" t="s">
        <v>3238</v>
      </c>
      <c r="G194" s="0" t="s">
        <v>3750</v>
      </c>
    </row>
    <row customHeight="1" ht="11.25">
      <c r="A195" s="438" t="s">
        <v>16</v>
      </c>
      <c r="B195" s="0" t="s">
        <v>3743</v>
      </c>
      <c r="C195" s="0" t="s">
        <v>3744</v>
      </c>
      <c r="D195" s="0" t="s">
        <v>3751</v>
      </c>
      <c r="E195" s="0" t="s">
        <v>3752</v>
      </c>
      <c r="F195" s="0" t="s">
        <v>3277</v>
      </c>
      <c r="G195" s="0" t="s">
        <v>3753</v>
      </c>
    </row>
    <row customHeight="1" ht="11.25">
      <c r="A196" s="438" t="s">
        <v>16</v>
      </c>
      <c r="B196" s="0" t="s">
        <v>3743</v>
      </c>
      <c r="C196" s="0" t="s">
        <v>3744</v>
      </c>
      <c r="D196" s="0" t="s">
        <v>3754</v>
      </c>
      <c r="E196" s="0" t="s">
        <v>3755</v>
      </c>
      <c r="F196" s="0" t="s">
        <v>3238</v>
      </c>
      <c r="G196" s="0" t="s">
        <v>3756</v>
      </c>
    </row>
    <row customHeight="1" ht="11.25">
      <c r="A197" s="438" t="s">
        <v>16</v>
      </c>
      <c r="B197" s="0" t="s">
        <v>3743</v>
      </c>
      <c r="C197" s="0" t="s">
        <v>3744</v>
      </c>
      <c r="D197" s="0" t="s">
        <v>3757</v>
      </c>
      <c r="E197" s="0" t="s">
        <v>3758</v>
      </c>
      <c r="F197" s="0" t="s">
        <v>3238</v>
      </c>
      <c r="G197" s="0" t="s">
        <v>3759</v>
      </c>
    </row>
    <row customHeight="1" ht="11.25">
      <c r="A198" s="438" t="s">
        <v>16</v>
      </c>
      <c r="B198" s="0" t="s">
        <v>3743</v>
      </c>
      <c r="C198" s="0" t="s">
        <v>3744</v>
      </c>
      <c r="D198" s="0" t="s">
        <v>3533</v>
      </c>
      <c r="E198" s="0" t="s">
        <v>3760</v>
      </c>
      <c r="F198" s="0" t="s">
        <v>3238</v>
      </c>
      <c r="G198" s="0" t="s">
        <v>3761</v>
      </c>
    </row>
    <row customHeight="1" ht="11.25">
      <c r="A199" s="438" t="s">
        <v>16</v>
      </c>
      <c r="B199" s="0" t="s">
        <v>3743</v>
      </c>
      <c r="C199" s="0" t="s">
        <v>3744</v>
      </c>
      <c r="D199" s="0" t="s">
        <v>3762</v>
      </c>
      <c r="E199" s="0" t="s">
        <v>3763</v>
      </c>
      <c r="F199" s="0" t="s">
        <v>3238</v>
      </c>
      <c r="G199" s="0" t="s">
        <v>3764</v>
      </c>
    </row>
    <row customHeight="1" ht="11.25">
      <c r="A200" s="438" t="s">
        <v>16</v>
      </c>
      <c r="B200" s="0" t="s">
        <v>3743</v>
      </c>
      <c r="C200" s="0" t="s">
        <v>3744</v>
      </c>
      <c r="D200" s="0" t="s">
        <v>3481</v>
      </c>
      <c r="E200" s="0" t="s">
        <v>3765</v>
      </c>
      <c r="F200" s="0" t="s">
        <v>3238</v>
      </c>
      <c r="G200" s="0" t="s">
        <v>3766</v>
      </c>
    </row>
    <row customHeight="1" ht="11.25">
      <c r="A201" s="438" t="s">
        <v>16</v>
      </c>
      <c r="B201" s="0" t="s">
        <v>3743</v>
      </c>
      <c r="C201" s="0" t="s">
        <v>3744</v>
      </c>
      <c r="D201" s="0" t="s">
        <v>3743</v>
      </c>
      <c r="E201" s="0" t="s">
        <v>3744</v>
      </c>
      <c r="F201" s="0" t="s">
        <v>3235</v>
      </c>
      <c r="G201" s="0" t="s">
        <v>3767</v>
      </c>
    </row>
    <row customHeight="1" ht="11.25">
      <c r="A202" s="438" t="s">
        <v>16</v>
      </c>
      <c r="B202" s="0" t="s">
        <v>3743</v>
      </c>
      <c r="C202" s="0" t="s">
        <v>3744</v>
      </c>
      <c r="D202" s="0" t="s">
        <v>3768</v>
      </c>
      <c r="E202" s="0" t="s">
        <v>3769</v>
      </c>
      <c r="F202" s="0" t="s">
        <v>3277</v>
      </c>
      <c r="G202" s="0" t="s">
        <v>3770</v>
      </c>
    </row>
    <row customHeight="1" ht="11.25">
      <c r="A203" s="438" t="s">
        <v>16</v>
      </c>
      <c r="B203" s="0" t="s">
        <v>3743</v>
      </c>
      <c r="C203" s="0" t="s">
        <v>3744</v>
      </c>
      <c r="D203" s="0" t="s">
        <v>3771</v>
      </c>
      <c r="E203" s="0" t="s">
        <v>3772</v>
      </c>
      <c r="F203" s="0" t="s">
        <v>3238</v>
      </c>
      <c r="G203" s="0" t="s">
        <v>3773</v>
      </c>
    </row>
    <row customHeight="1" ht="11.25">
      <c r="A204" s="438" t="s">
        <v>16</v>
      </c>
      <c r="B204" s="0" t="s">
        <v>3743</v>
      </c>
      <c r="C204" s="0" t="s">
        <v>3744</v>
      </c>
      <c r="D204" s="0" t="s">
        <v>3774</v>
      </c>
      <c r="E204" s="0" t="s">
        <v>3775</v>
      </c>
      <c r="F204" s="0" t="s">
        <v>3238</v>
      </c>
      <c r="G204" s="0" t="s">
        <v>3776</v>
      </c>
    </row>
    <row customHeight="1" ht="11.25">
      <c r="A205" s="438" t="s">
        <v>16</v>
      </c>
      <c r="B205" s="0" t="s">
        <v>3743</v>
      </c>
      <c r="C205" s="0" t="s">
        <v>3744</v>
      </c>
      <c r="D205" s="0" t="s">
        <v>3777</v>
      </c>
      <c r="E205" s="0" t="s">
        <v>3778</v>
      </c>
      <c r="F205" s="0" t="s">
        <v>3238</v>
      </c>
      <c r="G205" s="0" t="s">
        <v>3779</v>
      </c>
    </row>
    <row customHeight="1" ht="11.25">
      <c r="A206" s="438" t="s">
        <v>16</v>
      </c>
      <c r="B206" s="0" t="s">
        <v>3743</v>
      </c>
      <c r="C206" s="0" t="s">
        <v>3744</v>
      </c>
      <c r="D206" s="0" t="s">
        <v>3780</v>
      </c>
      <c r="E206" s="0" t="s">
        <v>3781</v>
      </c>
      <c r="F206" s="0" t="s">
        <v>3238</v>
      </c>
      <c r="G206" s="0" t="s">
        <v>3782</v>
      </c>
    </row>
    <row customHeight="1" ht="11.25">
      <c r="A207" s="438" t="s">
        <v>16</v>
      </c>
      <c r="B207" s="0" t="s">
        <v>3743</v>
      </c>
      <c r="C207" s="0" t="s">
        <v>3744</v>
      </c>
      <c r="D207" s="0" t="s">
        <v>3783</v>
      </c>
      <c r="E207" s="0" t="s">
        <v>3784</v>
      </c>
      <c r="F207" s="0" t="s">
        <v>3659</v>
      </c>
      <c r="G207" s="0" t="s">
        <v>3785</v>
      </c>
    </row>
    <row customHeight="1" ht="11.25">
      <c r="A208" s="438" t="s">
        <v>16</v>
      </c>
      <c r="B208" s="0" t="s">
        <v>3743</v>
      </c>
      <c r="C208" s="0" t="s">
        <v>3744</v>
      </c>
      <c r="D208" s="0" t="s">
        <v>3786</v>
      </c>
      <c r="E208" s="0" t="s">
        <v>3787</v>
      </c>
      <c r="F208" s="0" t="s">
        <v>3238</v>
      </c>
      <c r="G208" s="0" t="s">
        <v>3788</v>
      </c>
    </row>
    <row customHeight="1" ht="11.25">
      <c r="A209" s="438" t="s">
        <v>16</v>
      </c>
      <c r="B209" s="0" t="s">
        <v>3789</v>
      </c>
      <c r="C209" s="0" t="s">
        <v>3790</v>
      </c>
      <c r="D209" s="0" t="s">
        <v>3791</v>
      </c>
      <c r="E209" s="0" t="s">
        <v>3792</v>
      </c>
      <c r="F209" s="0" t="s">
        <v>3238</v>
      </c>
      <c r="G209" s="0" t="s">
        <v>3793</v>
      </c>
    </row>
    <row customHeight="1" ht="11.25">
      <c r="A210" s="438" t="s">
        <v>16</v>
      </c>
      <c r="B210" s="0" t="s">
        <v>3789</v>
      </c>
      <c r="C210" s="0" t="s">
        <v>3790</v>
      </c>
      <c r="D210" s="0" t="s">
        <v>3789</v>
      </c>
      <c r="E210" s="0" t="s">
        <v>3790</v>
      </c>
      <c r="F210" s="0" t="s">
        <v>3235</v>
      </c>
      <c r="G210" s="0" t="s">
        <v>3794</v>
      </c>
    </row>
    <row customHeight="1" ht="11.25">
      <c r="A211" s="438" t="s">
        <v>16</v>
      </c>
      <c r="B211" s="0" t="s">
        <v>3789</v>
      </c>
      <c r="C211" s="0" t="s">
        <v>3790</v>
      </c>
      <c r="D211" s="0" t="s">
        <v>3795</v>
      </c>
      <c r="E211" s="0" t="s">
        <v>3796</v>
      </c>
      <c r="F211" s="0" t="s">
        <v>3238</v>
      </c>
      <c r="G211" s="0" t="s">
        <v>3797</v>
      </c>
    </row>
    <row customHeight="1" ht="11.25">
      <c r="A212" s="438" t="s">
        <v>16</v>
      </c>
      <c r="B212" s="0" t="s">
        <v>3789</v>
      </c>
      <c r="C212" s="0" t="s">
        <v>3790</v>
      </c>
      <c r="D212" s="0" t="s">
        <v>3798</v>
      </c>
      <c r="E212" s="0" t="s">
        <v>3799</v>
      </c>
      <c r="F212" s="0" t="s">
        <v>3238</v>
      </c>
      <c r="G212" s="0" t="s">
        <v>3800</v>
      </c>
    </row>
    <row customHeight="1" ht="11.25">
      <c r="A213" s="438" t="s">
        <v>16</v>
      </c>
      <c r="B213" s="0" t="s">
        <v>3801</v>
      </c>
      <c r="C213" s="0" t="s">
        <v>3802</v>
      </c>
      <c r="D213" s="0" t="s">
        <v>3803</v>
      </c>
      <c r="E213" s="0" t="s">
        <v>3804</v>
      </c>
      <c r="F213" s="0" t="s">
        <v>3238</v>
      </c>
      <c r="G213" s="0" t="s">
        <v>3805</v>
      </c>
    </row>
    <row customHeight="1" ht="11.25">
      <c r="A214" s="438" t="s">
        <v>16</v>
      </c>
      <c r="B214" s="0" t="s">
        <v>3801</v>
      </c>
      <c r="C214" s="0" t="s">
        <v>3802</v>
      </c>
      <c r="D214" s="0" t="s">
        <v>3806</v>
      </c>
      <c r="E214" s="0" t="s">
        <v>3807</v>
      </c>
      <c r="F214" s="0" t="s">
        <v>3238</v>
      </c>
      <c r="G214" s="0" t="s">
        <v>3808</v>
      </c>
    </row>
    <row customHeight="1" ht="11.25">
      <c r="A215" s="438" t="s">
        <v>16</v>
      </c>
      <c r="B215" s="0" t="s">
        <v>3801</v>
      </c>
      <c r="C215" s="0" t="s">
        <v>3802</v>
      </c>
      <c r="D215" s="0" t="s">
        <v>3809</v>
      </c>
      <c r="E215" s="0" t="s">
        <v>3810</v>
      </c>
      <c r="F215" s="0" t="s">
        <v>3238</v>
      </c>
      <c r="G215" s="0" t="s">
        <v>3811</v>
      </c>
    </row>
    <row customHeight="1" ht="11.25">
      <c r="A216" s="438" t="s">
        <v>16</v>
      </c>
      <c r="B216" s="0" t="s">
        <v>3801</v>
      </c>
      <c r="C216" s="0" t="s">
        <v>3802</v>
      </c>
      <c r="D216" s="0" t="s">
        <v>3812</v>
      </c>
      <c r="E216" s="0" t="s">
        <v>3813</v>
      </c>
      <c r="F216" s="0" t="s">
        <v>3238</v>
      </c>
      <c r="G216" s="0" t="s">
        <v>3814</v>
      </c>
    </row>
    <row customHeight="1" ht="11.25">
      <c r="A217" s="438" t="s">
        <v>16</v>
      </c>
      <c r="B217" s="0" t="s">
        <v>3801</v>
      </c>
      <c r="C217" s="0" t="s">
        <v>3802</v>
      </c>
      <c r="D217" s="0" t="s">
        <v>3815</v>
      </c>
      <c r="E217" s="0" t="s">
        <v>3816</v>
      </c>
      <c r="F217" s="0" t="s">
        <v>3238</v>
      </c>
      <c r="G217" s="0" t="s">
        <v>3817</v>
      </c>
    </row>
    <row customHeight="1" ht="11.25">
      <c r="A218" s="438" t="s">
        <v>16</v>
      </c>
      <c r="B218" s="0" t="s">
        <v>3801</v>
      </c>
      <c r="C218" s="0" t="s">
        <v>3802</v>
      </c>
      <c r="D218" s="0" t="s">
        <v>3801</v>
      </c>
      <c r="E218" s="0" t="s">
        <v>3802</v>
      </c>
      <c r="F218" s="0" t="s">
        <v>3235</v>
      </c>
      <c r="G218" s="0" t="s">
        <v>3818</v>
      </c>
    </row>
    <row customHeight="1" ht="11.25">
      <c r="A219" s="438" t="s">
        <v>16</v>
      </c>
      <c r="B219" s="0" t="s">
        <v>3801</v>
      </c>
      <c r="C219" s="0" t="s">
        <v>3802</v>
      </c>
      <c r="D219" s="0" t="s">
        <v>3819</v>
      </c>
      <c r="E219" s="0" t="s">
        <v>3820</v>
      </c>
      <c r="F219" s="0" t="s">
        <v>3238</v>
      </c>
      <c r="G219" s="0" t="s">
        <v>3821</v>
      </c>
    </row>
    <row customHeight="1" ht="11.25">
      <c r="A220" s="438" t="s">
        <v>16</v>
      </c>
      <c r="B220" s="0" t="s">
        <v>3801</v>
      </c>
      <c r="C220" s="0" t="s">
        <v>3802</v>
      </c>
      <c r="D220" s="0" t="s">
        <v>3822</v>
      </c>
      <c r="E220" s="0" t="s">
        <v>3823</v>
      </c>
      <c r="F220" s="0" t="s">
        <v>3238</v>
      </c>
      <c r="G220" s="0" t="s">
        <v>3824</v>
      </c>
    </row>
    <row customHeight="1" ht="11.25">
      <c r="A221" s="438" t="s">
        <v>16</v>
      </c>
      <c r="B221" s="0" t="s">
        <v>3801</v>
      </c>
      <c r="C221" s="0" t="s">
        <v>3802</v>
      </c>
      <c r="D221" s="0" t="s">
        <v>3825</v>
      </c>
      <c r="E221" s="0" t="s">
        <v>3826</v>
      </c>
      <c r="F221" s="0" t="s">
        <v>3238</v>
      </c>
      <c r="G221" s="0" t="s">
        <v>3827</v>
      </c>
    </row>
    <row customHeight="1" ht="11.25">
      <c r="A222" s="438" t="s">
        <v>16</v>
      </c>
      <c r="B222" s="0" t="s">
        <v>3801</v>
      </c>
      <c r="C222" s="0" t="s">
        <v>3802</v>
      </c>
      <c r="D222" s="0" t="s">
        <v>3828</v>
      </c>
      <c r="E222" s="0" t="s">
        <v>3829</v>
      </c>
      <c r="F222" s="0" t="s">
        <v>3238</v>
      </c>
      <c r="G222" s="0" t="s">
        <v>3830</v>
      </c>
    </row>
    <row customHeight="1" ht="11.25">
      <c r="A223" s="438" t="s">
        <v>16</v>
      </c>
      <c r="B223" s="0" t="s">
        <v>3831</v>
      </c>
      <c r="C223" s="0" t="s">
        <v>3832</v>
      </c>
      <c r="D223" s="0" t="s">
        <v>3833</v>
      </c>
      <c r="E223" s="0" t="s">
        <v>3834</v>
      </c>
      <c r="F223" s="0" t="s">
        <v>3238</v>
      </c>
      <c r="G223" s="0" t="s">
        <v>3835</v>
      </c>
    </row>
    <row customHeight="1" ht="11.25">
      <c r="A224" s="438" t="s">
        <v>16</v>
      </c>
      <c r="B224" s="0" t="s">
        <v>3831</v>
      </c>
      <c r="C224" s="0" t="s">
        <v>3832</v>
      </c>
      <c r="D224" s="0" t="s">
        <v>3836</v>
      </c>
      <c r="E224" s="0" t="s">
        <v>3837</v>
      </c>
      <c r="F224" s="0" t="s">
        <v>3238</v>
      </c>
      <c r="G224" s="0" t="s">
        <v>3838</v>
      </c>
    </row>
    <row customHeight="1" ht="11.25">
      <c r="A225" s="438" t="s">
        <v>16</v>
      </c>
      <c r="B225" s="0" t="s">
        <v>3831</v>
      </c>
      <c r="C225" s="0" t="s">
        <v>3832</v>
      </c>
      <c r="D225" s="0" t="s">
        <v>3839</v>
      </c>
      <c r="E225" s="0" t="s">
        <v>3840</v>
      </c>
      <c r="F225" s="0" t="s">
        <v>3238</v>
      </c>
      <c r="G225" s="0" t="s">
        <v>3841</v>
      </c>
    </row>
    <row customHeight="1" ht="11.25">
      <c r="A226" s="438" t="s">
        <v>16</v>
      </c>
      <c r="B226" s="0" t="s">
        <v>3831</v>
      </c>
      <c r="C226" s="0" t="s">
        <v>3832</v>
      </c>
      <c r="D226" s="0" t="s">
        <v>3842</v>
      </c>
      <c r="E226" s="0" t="s">
        <v>3843</v>
      </c>
      <c r="F226" s="0" t="s">
        <v>3238</v>
      </c>
      <c r="G226" s="0" t="s">
        <v>3844</v>
      </c>
    </row>
    <row customHeight="1" ht="11.25">
      <c r="A227" s="438" t="s">
        <v>16</v>
      </c>
      <c r="B227" s="0" t="s">
        <v>3831</v>
      </c>
      <c r="C227" s="0" t="s">
        <v>3832</v>
      </c>
      <c r="D227" s="0" t="s">
        <v>3845</v>
      </c>
      <c r="E227" s="0" t="s">
        <v>3846</v>
      </c>
      <c r="F227" s="0" t="s">
        <v>3238</v>
      </c>
      <c r="G227" s="0" t="s">
        <v>3847</v>
      </c>
    </row>
    <row customHeight="1" ht="11.25">
      <c r="A228" s="438" t="s">
        <v>16</v>
      </c>
      <c r="B228" s="0" t="s">
        <v>3831</v>
      </c>
      <c r="C228" s="0" t="s">
        <v>3832</v>
      </c>
      <c r="D228" s="0" t="s">
        <v>3831</v>
      </c>
      <c r="E228" s="0" t="s">
        <v>3832</v>
      </c>
      <c r="F228" s="0" t="s">
        <v>3235</v>
      </c>
      <c r="G228" s="0" t="s">
        <v>3848</v>
      </c>
    </row>
    <row customHeight="1" ht="11.25">
      <c r="A229" s="438" t="s">
        <v>16</v>
      </c>
      <c r="B229" s="0" t="s">
        <v>3831</v>
      </c>
      <c r="C229" s="0" t="s">
        <v>3832</v>
      </c>
      <c r="D229" s="0" t="s">
        <v>3849</v>
      </c>
      <c r="E229" s="0" t="s">
        <v>3850</v>
      </c>
      <c r="F229" s="0" t="s">
        <v>3238</v>
      </c>
      <c r="G229" s="0" t="s">
        <v>3851</v>
      </c>
    </row>
    <row customHeight="1" ht="11.25">
      <c r="A230" s="438" t="s">
        <v>16</v>
      </c>
      <c r="B230" s="0" t="s">
        <v>3831</v>
      </c>
      <c r="C230" s="0" t="s">
        <v>3832</v>
      </c>
      <c r="D230" s="0" t="s">
        <v>3852</v>
      </c>
      <c r="E230" s="0" t="s">
        <v>3853</v>
      </c>
      <c r="F230" s="0" t="s">
        <v>3238</v>
      </c>
      <c r="G230" s="0" t="s">
        <v>3854</v>
      </c>
    </row>
    <row customHeight="1" ht="11.25">
      <c r="A231" s="438" t="s">
        <v>16</v>
      </c>
      <c r="B231" s="0" t="s">
        <v>3831</v>
      </c>
      <c r="C231" s="0" t="s">
        <v>3832</v>
      </c>
      <c r="D231" s="0" t="s">
        <v>3855</v>
      </c>
      <c r="E231" s="0" t="s">
        <v>3856</v>
      </c>
      <c r="F231" s="0" t="s">
        <v>3238</v>
      </c>
      <c r="G231" s="0" t="s">
        <v>3857</v>
      </c>
    </row>
    <row customHeight="1" ht="11.25">
      <c r="A232" s="438" t="s">
        <v>16</v>
      </c>
      <c r="B232" s="0" t="s">
        <v>99</v>
      </c>
      <c r="C232" s="0" t="s">
        <v>100</v>
      </c>
      <c r="D232" s="0" t="s">
        <v>3858</v>
      </c>
      <c r="E232" s="0" t="s">
        <v>3859</v>
      </c>
      <c r="F232" s="0" t="s">
        <v>3238</v>
      </c>
      <c r="G232" s="0" t="s">
        <v>3860</v>
      </c>
    </row>
    <row customHeight="1" ht="11.25">
      <c r="A233" s="438" t="s">
        <v>16</v>
      </c>
      <c r="B233" s="0" t="s">
        <v>99</v>
      </c>
      <c r="C233" s="0" t="s">
        <v>100</v>
      </c>
      <c r="D233" s="0" t="s">
        <v>3861</v>
      </c>
      <c r="E233" s="0" t="s">
        <v>3862</v>
      </c>
      <c r="F233" s="0" t="s">
        <v>3238</v>
      </c>
      <c r="G233" s="0" t="s">
        <v>3863</v>
      </c>
    </row>
    <row customHeight="1" ht="11.25">
      <c r="A234" s="438" t="s">
        <v>16</v>
      </c>
      <c r="B234" s="0" t="s">
        <v>99</v>
      </c>
      <c r="C234" s="0" t="s">
        <v>100</v>
      </c>
      <c r="D234" s="0" t="s">
        <v>3864</v>
      </c>
      <c r="E234" s="0" t="s">
        <v>3865</v>
      </c>
      <c r="F234" s="0" t="s">
        <v>3238</v>
      </c>
      <c r="G234" s="0" t="s">
        <v>3866</v>
      </c>
    </row>
    <row customHeight="1" ht="11.25">
      <c r="A235" s="438" t="s">
        <v>16</v>
      </c>
      <c r="B235" s="0" t="s">
        <v>99</v>
      </c>
      <c r="C235" s="0" t="s">
        <v>100</v>
      </c>
      <c r="D235" s="0" t="s">
        <v>3867</v>
      </c>
      <c r="E235" s="0" t="s">
        <v>3868</v>
      </c>
      <c r="F235" s="0" t="s">
        <v>3238</v>
      </c>
      <c r="G235" s="0" t="s">
        <v>3869</v>
      </c>
    </row>
    <row customHeight="1" ht="11.25">
      <c r="A236" s="438" t="s">
        <v>16</v>
      </c>
      <c r="B236" s="0" t="s">
        <v>99</v>
      </c>
      <c r="C236" s="0" t="s">
        <v>100</v>
      </c>
      <c r="D236" s="0" t="s">
        <v>3870</v>
      </c>
      <c r="E236" s="0" t="s">
        <v>3871</v>
      </c>
      <c r="F236" s="0" t="s">
        <v>3238</v>
      </c>
      <c r="G236" s="0" t="s">
        <v>3872</v>
      </c>
    </row>
    <row customHeight="1" ht="11.25">
      <c r="A237" s="438" t="s">
        <v>16</v>
      </c>
      <c r="B237" s="0" t="s">
        <v>99</v>
      </c>
      <c r="C237" s="0" t="s">
        <v>100</v>
      </c>
      <c r="D237" s="0" t="s">
        <v>3873</v>
      </c>
      <c r="E237" s="0" t="s">
        <v>3874</v>
      </c>
      <c r="F237" s="0" t="s">
        <v>3238</v>
      </c>
      <c r="G237" s="0" t="s">
        <v>3875</v>
      </c>
    </row>
    <row customHeight="1" ht="11.25">
      <c r="A238" s="438" t="s">
        <v>16</v>
      </c>
      <c r="B238" s="0" t="s">
        <v>99</v>
      </c>
      <c r="C238" s="0" t="s">
        <v>100</v>
      </c>
      <c r="D238" s="0" t="s">
        <v>99</v>
      </c>
      <c r="E238" s="0" t="s">
        <v>100</v>
      </c>
      <c r="F238" s="0" t="s">
        <v>3235</v>
      </c>
      <c r="G238" s="0" t="s">
        <v>98</v>
      </c>
    </row>
    <row customHeight="1" ht="11.25">
      <c r="A239" s="438" t="s">
        <v>16</v>
      </c>
      <c r="B239" s="0" t="s">
        <v>99</v>
      </c>
      <c r="C239" s="0" t="s">
        <v>100</v>
      </c>
      <c r="D239" s="0" t="s">
        <v>3876</v>
      </c>
      <c r="E239" s="0" t="s">
        <v>3877</v>
      </c>
      <c r="F239" s="0" t="s">
        <v>3277</v>
      </c>
      <c r="G239" s="0" t="s">
        <v>3878</v>
      </c>
    </row>
    <row customHeight="1" ht="11.25">
      <c r="A240" s="438" t="s">
        <v>16</v>
      </c>
      <c r="B240" s="0" t="s">
        <v>99</v>
      </c>
      <c r="C240" s="0" t="s">
        <v>100</v>
      </c>
      <c r="D240" s="0" t="s">
        <v>3879</v>
      </c>
      <c r="E240" s="0" t="s">
        <v>3880</v>
      </c>
      <c r="F240" s="0" t="s">
        <v>3238</v>
      </c>
      <c r="G240" s="0" t="s">
        <v>3881</v>
      </c>
    </row>
    <row customHeight="1" ht="11.25">
      <c r="A241" s="438" t="s">
        <v>16</v>
      </c>
      <c r="B241" s="0" t="s">
        <v>99</v>
      </c>
      <c r="C241" s="0" t="s">
        <v>100</v>
      </c>
      <c r="D241" s="0" t="s">
        <v>3707</v>
      </c>
      <c r="E241" s="0" t="s">
        <v>3882</v>
      </c>
      <c r="F241" s="0" t="s">
        <v>3238</v>
      </c>
      <c r="G241" s="0" t="s">
        <v>3883</v>
      </c>
    </row>
    <row customHeight="1" ht="11.25">
      <c r="A242" s="438" t="s">
        <v>16</v>
      </c>
      <c r="B242" s="0" t="s">
        <v>99</v>
      </c>
      <c r="C242" s="0" t="s">
        <v>100</v>
      </c>
      <c r="D242" s="0" t="s">
        <v>3884</v>
      </c>
      <c r="E242" s="0" t="s">
        <v>3885</v>
      </c>
      <c r="F242" s="0" t="s">
        <v>3238</v>
      </c>
      <c r="G242" s="0" t="s">
        <v>3886</v>
      </c>
    </row>
    <row customHeight="1" ht="11.25">
      <c r="A243" s="438" t="s">
        <v>16</v>
      </c>
      <c r="B243" s="0" t="s">
        <v>99</v>
      </c>
      <c r="C243" s="0" t="s">
        <v>100</v>
      </c>
      <c r="D243" s="0" t="s">
        <v>3887</v>
      </c>
      <c r="E243" s="0" t="s">
        <v>3888</v>
      </c>
      <c r="F243" s="0" t="s">
        <v>3238</v>
      </c>
      <c r="G243" s="0" t="s">
        <v>3889</v>
      </c>
    </row>
    <row customHeight="1" ht="11.25">
      <c r="A244" s="438" t="s">
        <v>16</v>
      </c>
      <c r="B244" s="0" t="s">
        <v>99</v>
      </c>
      <c r="C244" s="0" t="s">
        <v>100</v>
      </c>
      <c r="D244" s="0" t="s">
        <v>3890</v>
      </c>
      <c r="E244" s="0" t="s">
        <v>3891</v>
      </c>
      <c r="F244" s="0" t="s">
        <v>3238</v>
      </c>
      <c r="G244" s="0" t="s">
        <v>3892</v>
      </c>
    </row>
    <row customHeight="1" ht="11.25">
      <c r="A245" s="438" t="s">
        <v>16</v>
      </c>
      <c r="B245" s="0" t="s">
        <v>99</v>
      </c>
      <c r="C245" s="0" t="s">
        <v>100</v>
      </c>
      <c r="D245" s="0" t="s">
        <v>3893</v>
      </c>
      <c r="E245" s="0" t="s">
        <v>3894</v>
      </c>
      <c r="F245" s="0" t="s">
        <v>3238</v>
      </c>
      <c r="G245" s="0" t="s">
        <v>3895</v>
      </c>
    </row>
    <row customHeight="1" ht="11.25">
      <c r="A246" s="438" t="s">
        <v>16</v>
      </c>
      <c r="B246" s="0" t="s">
        <v>3896</v>
      </c>
      <c r="C246" s="0" t="s">
        <v>3897</v>
      </c>
      <c r="D246" s="0" t="s">
        <v>3898</v>
      </c>
      <c r="E246" s="0" t="s">
        <v>3899</v>
      </c>
      <c r="F246" s="0" t="s">
        <v>3238</v>
      </c>
      <c r="G246" s="0" t="s">
        <v>3900</v>
      </c>
    </row>
    <row customHeight="1" ht="11.25">
      <c r="A247" s="438" t="s">
        <v>16</v>
      </c>
      <c r="B247" s="0" t="s">
        <v>3896</v>
      </c>
      <c r="C247" s="0" t="s">
        <v>3897</v>
      </c>
      <c r="D247" s="0" t="s">
        <v>3901</v>
      </c>
      <c r="E247" s="0" t="s">
        <v>3902</v>
      </c>
      <c r="F247" s="0" t="s">
        <v>3238</v>
      </c>
      <c r="G247" s="0" t="s">
        <v>3903</v>
      </c>
    </row>
    <row customHeight="1" ht="11.25">
      <c r="A248" s="438" t="s">
        <v>16</v>
      </c>
      <c r="B248" s="0" t="s">
        <v>3896</v>
      </c>
      <c r="C248" s="0" t="s">
        <v>3897</v>
      </c>
      <c r="D248" s="0" t="s">
        <v>3896</v>
      </c>
      <c r="E248" s="0" t="s">
        <v>3897</v>
      </c>
      <c r="F248" s="0" t="s">
        <v>3235</v>
      </c>
      <c r="G248" s="0" t="s">
        <v>3904</v>
      </c>
    </row>
    <row customHeight="1" ht="11.25">
      <c r="A249" s="438" t="s">
        <v>16</v>
      </c>
      <c r="B249" s="0" t="s">
        <v>3896</v>
      </c>
      <c r="C249" s="0" t="s">
        <v>3897</v>
      </c>
      <c r="D249" s="0" t="s">
        <v>3905</v>
      </c>
      <c r="E249" s="0" t="s">
        <v>3906</v>
      </c>
      <c r="F249" s="0" t="s">
        <v>3238</v>
      </c>
      <c r="G249" s="0" t="s">
        <v>3907</v>
      </c>
    </row>
    <row customHeight="1" ht="11.25">
      <c r="A250" s="438" t="s">
        <v>16</v>
      </c>
      <c r="B250" s="0" t="s">
        <v>3896</v>
      </c>
      <c r="C250" s="0" t="s">
        <v>3897</v>
      </c>
      <c r="D250" s="0" t="s">
        <v>3908</v>
      </c>
      <c r="E250" s="0" t="s">
        <v>3909</v>
      </c>
      <c r="F250" s="0" t="s">
        <v>3238</v>
      </c>
      <c r="G250" s="0" t="s">
        <v>3910</v>
      </c>
    </row>
    <row customHeight="1" ht="11.25">
      <c r="A251" s="438" t="s">
        <v>16</v>
      </c>
      <c r="B251" s="0" t="s">
        <v>3896</v>
      </c>
      <c r="C251" s="0" t="s">
        <v>3897</v>
      </c>
      <c r="D251" s="0" t="s">
        <v>3911</v>
      </c>
      <c r="E251" s="0" t="s">
        <v>3912</v>
      </c>
      <c r="F251" s="0" t="s">
        <v>3238</v>
      </c>
      <c r="G251" s="0" t="s">
        <v>3913</v>
      </c>
    </row>
    <row customHeight="1" ht="11.25">
      <c r="A252" s="438" t="s">
        <v>16</v>
      </c>
      <c r="B252" s="0" t="s">
        <v>3896</v>
      </c>
      <c r="C252" s="0" t="s">
        <v>3897</v>
      </c>
      <c r="D252" s="0" t="s">
        <v>3914</v>
      </c>
      <c r="E252" s="0" t="s">
        <v>3915</v>
      </c>
      <c r="F252" s="0" t="s">
        <v>3238</v>
      </c>
      <c r="G252" s="0" t="s">
        <v>3916</v>
      </c>
    </row>
    <row customHeight="1" ht="11.25">
      <c r="A253" s="438" t="s">
        <v>16</v>
      </c>
      <c r="B253" s="0" t="s">
        <v>3896</v>
      </c>
      <c r="C253" s="0" t="s">
        <v>3897</v>
      </c>
      <c r="D253" s="0" t="s">
        <v>3917</v>
      </c>
      <c r="E253" s="0" t="s">
        <v>3918</v>
      </c>
      <c r="F253" s="0" t="s">
        <v>3238</v>
      </c>
      <c r="G253" s="0" t="s">
        <v>3919</v>
      </c>
    </row>
    <row customHeight="1" ht="11.25">
      <c r="A254" s="438" t="s">
        <v>16</v>
      </c>
      <c r="B254" s="0" t="s">
        <v>3920</v>
      </c>
      <c r="C254" s="0" t="s">
        <v>3921</v>
      </c>
      <c r="D254" s="0" t="s">
        <v>3922</v>
      </c>
      <c r="E254" s="0" t="s">
        <v>3923</v>
      </c>
      <c r="F254" s="0" t="s">
        <v>3238</v>
      </c>
      <c r="G254" s="0" t="s">
        <v>3924</v>
      </c>
    </row>
    <row customHeight="1" ht="11.25">
      <c r="A255" s="438" t="s">
        <v>16</v>
      </c>
      <c r="B255" s="0" t="s">
        <v>3920</v>
      </c>
      <c r="C255" s="0" t="s">
        <v>3921</v>
      </c>
      <c r="D255" s="0" t="s">
        <v>3925</v>
      </c>
      <c r="E255" s="0" t="s">
        <v>3926</v>
      </c>
      <c r="F255" s="0" t="s">
        <v>3238</v>
      </c>
      <c r="G255" s="0" t="s">
        <v>3927</v>
      </c>
    </row>
    <row customHeight="1" ht="11.25">
      <c r="A256" s="438" t="s">
        <v>16</v>
      </c>
      <c r="B256" s="0" t="s">
        <v>3920</v>
      </c>
      <c r="C256" s="0" t="s">
        <v>3921</v>
      </c>
      <c r="D256" s="0" t="s">
        <v>3928</v>
      </c>
      <c r="E256" s="0" t="s">
        <v>3929</v>
      </c>
      <c r="F256" s="0" t="s">
        <v>3238</v>
      </c>
      <c r="G256" s="0" t="s">
        <v>3930</v>
      </c>
    </row>
    <row customHeight="1" ht="11.25">
      <c r="A257" s="438" t="s">
        <v>16</v>
      </c>
      <c r="B257" s="0" t="s">
        <v>3920</v>
      </c>
      <c r="C257" s="0" t="s">
        <v>3921</v>
      </c>
      <c r="D257" s="0" t="s">
        <v>3931</v>
      </c>
      <c r="E257" s="0" t="s">
        <v>3932</v>
      </c>
      <c r="F257" s="0" t="s">
        <v>3238</v>
      </c>
      <c r="G257" s="0" t="s">
        <v>3933</v>
      </c>
    </row>
    <row customHeight="1" ht="11.25">
      <c r="A258" s="438" t="s">
        <v>16</v>
      </c>
      <c r="B258" s="0" t="s">
        <v>3920</v>
      </c>
      <c r="C258" s="0" t="s">
        <v>3921</v>
      </c>
      <c r="D258" s="0" t="s">
        <v>3934</v>
      </c>
      <c r="E258" s="0" t="s">
        <v>3935</v>
      </c>
      <c r="F258" s="0" t="s">
        <v>3238</v>
      </c>
      <c r="G258" s="0" t="s">
        <v>3936</v>
      </c>
    </row>
    <row customHeight="1" ht="11.25">
      <c r="A259" s="438" t="s">
        <v>16</v>
      </c>
      <c r="B259" s="0" t="s">
        <v>3920</v>
      </c>
      <c r="C259" s="0" t="s">
        <v>3921</v>
      </c>
      <c r="D259" s="0" t="s">
        <v>3937</v>
      </c>
      <c r="E259" s="0" t="s">
        <v>3938</v>
      </c>
      <c r="F259" s="0" t="s">
        <v>3238</v>
      </c>
      <c r="G259" s="0" t="s">
        <v>3939</v>
      </c>
    </row>
    <row customHeight="1" ht="11.25">
      <c r="A260" s="438" t="s">
        <v>16</v>
      </c>
      <c r="B260" s="0" t="s">
        <v>3920</v>
      </c>
      <c r="C260" s="0" t="s">
        <v>3921</v>
      </c>
      <c r="D260" s="0" t="s">
        <v>3920</v>
      </c>
      <c r="E260" s="0" t="s">
        <v>3921</v>
      </c>
      <c r="F260" s="0" t="s">
        <v>3235</v>
      </c>
      <c r="G260" s="0" t="s">
        <v>3940</v>
      </c>
    </row>
    <row customHeight="1" ht="11.25">
      <c r="A261" s="438" t="s">
        <v>16</v>
      </c>
      <c r="B261" s="0" t="s">
        <v>3920</v>
      </c>
      <c r="C261" s="0" t="s">
        <v>3921</v>
      </c>
      <c r="D261" s="0" t="s">
        <v>3941</v>
      </c>
      <c r="E261" s="0" t="s">
        <v>3942</v>
      </c>
      <c r="F261" s="0" t="s">
        <v>3277</v>
      </c>
      <c r="G261" s="0" t="s">
        <v>3943</v>
      </c>
    </row>
    <row customHeight="1" ht="11.25">
      <c r="A262" s="438" t="s">
        <v>16</v>
      </c>
      <c r="B262" s="0" t="s">
        <v>3920</v>
      </c>
      <c r="C262" s="0" t="s">
        <v>3921</v>
      </c>
      <c r="D262" s="0" t="s">
        <v>3944</v>
      </c>
      <c r="E262" s="0" t="s">
        <v>3945</v>
      </c>
      <c r="F262" s="0" t="s">
        <v>3238</v>
      </c>
      <c r="G262" s="0" t="s">
        <v>3946</v>
      </c>
    </row>
    <row customHeight="1" ht="11.25">
      <c r="A263" s="438" t="s">
        <v>16</v>
      </c>
      <c r="B263" s="0" t="s">
        <v>3920</v>
      </c>
      <c r="C263" s="0" t="s">
        <v>3921</v>
      </c>
      <c r="D263" s="0" t="s">
        <v>3947</v>
      </c>
      <c r="E263" s="0" t="s">
        <v>3948</v>
      </c>
      <c r="F263" s="0" t="s">
        <v>3238</v>
      </c>
      <c r="G263" s="0" t="s">
        <v>3949</v>
      </c>
    </row>
    <row customHeight="1" ht="11.25">
      <c r="A264" s="438" t="s">
        <v>16</v>
      </c>
      <c r="B264" s="0" t="s">
        <v>3950</v>
      </c>
      <c r="C264" s="0" t="s">
        <v>3951</v>
      </c>
      <c r="D264" s="0" t="s">
        <v>3952</v>
      </c>
      <c r="E264" s="0" t="s">
        <v>3953</v>
      </c>
      <c r="F264" s="0" t="s">
        <v>3238</v>
      </c>
      <c r="G264" s="0" t="s">
        <v>3954</v>
      </c>
    </row>
    <row customHeight="1" ht="11.25">
      <c r="A265" s="438" t="s">
        <v>16</v>
      </c>
      <c r="B265" s="0" t="s">
        <v>3950</v>
      </c>
      <c r="C265" s="0" t="s">
        <v>3951</v>
      </c>
      <c r="D265" s="0" t="s">
        <v>3629</v>
      </c>
      <c r="E265" s="0" t="s">
        <v>3955</v>
      </c>
      <c r="F265" s="0" t="s">
        <v>3238</v>
      </c>
      <c r="G265" s="0" t="s">
        <v>3956</v>
      </c>
    </row>
    <row customHeight="1" ht="11.25">
      <c r="A266" s="438" t="s">
        <v>16</v>
      </c>
      <c r="B266" s="0" t="s">
        <v>3950</v>
      </c>
      <c r="C266" s="0" t="s">
        <v>3951</v>
      </c>
      <c r="D266" s="0" t="s">
        <v>3957</v>
      </c>
      <c r="E266" s="0" t="s">
        <v>3958</v>
      </c>
      <c r="F266" s="0" t="s">
        <v>3238</v>
      </c>
      <c r="G266" s="0" t="s">
        <v>3959</v>
      </c>
    </row>
    <row customHeight="1" ht="11.25">
      <c r="A267" s="438" t="s">
        <v>16</v>
      </c>
      <c r="B267" s="0" t="s">
        <v>3950</v>
      </c>
      <c r="C267" s="0" t="s">
        <v>3951</v>
      </c>
      <c r="D267" s="0" t="s">
        <v>3960</v>
      </c>
      <c r="E267" s="0" t="s">
        <v>3961</v>
      </c>
      <c r="F267" s="0" t="s">
        <v>3238</v>
      </c>
      <c r="G267" s="0" t="s">
        <v>3962</v>
      </c>
    </row>
    <row customHeight="1" ht="11.25">
      <c r="A268" s="438" t="s">
        <v>16</v>
      </c>
      <c r="B268" s="0" t="s">
        <v>3950</v>
      </c>
      <c r="C268" s="0" t="s">
        <v>3951</v>
      </c>
      <c r="D268" s="0" t="s">
        <v>3950</v>
      </c>
      <c r="E268" s="0" t="s">
        <v>3951</v>
      </c>
      <c r="F268" s="0" t="s">
        <v>3235</v>
      </c>
      <c r="G268" s="0" t="s">
        <v>3963</v>
      </c>
    </row>
    <row customHeight="1" ht="11.25">
      <c r="A269" s="438" t="s">
        <v>16</v>
      </c>
      <c r="B269" s="0" t="s">
        <v>3950</v>
      </c>
      <c r="C269" s="0" t="s">
        <v>3951</v>
      </c>
      <c r="D269" s="0" t="s">
        <v>3964</v>
      </c>
      <c r="E269" s="0" t="s">
        <v>3965</v>
      </c>
      <c r="F269" s="0" t="s">
        <v>3238</v>
      </c>
      <c r="G269" s="0" t="s">
        <v>3966</v>
      </c>
    </row>
    <row customHeight="1" ht="11.25">
      <c r="A270" s="438" t="s">
        <v>16</v>
      </c>
      <c r="B270" s="0" t="s">
        <v>3950</v>
      </c>
      <c r="C270" s="0" t="s">
        <v>3951</v>
      </c>
      <c r="D270" s="0" t="s">
        <v>3967</v>
      </c>
      <c r="E270" s="0" t="s">
        <v>3968</v>
      </c>
      <c r="F270" s="0" t="s">
        <v>3238</v>
      </c>
      <c r="G270" s="0" t="s">
        <v>3969</v>
      </c>
    </row>
    <row customHeight="1" ht="11.25">
      <c r="A271" s="438" t="s">
        <v>16</v>
      </c>
      <c r="B271" s="0" t="s">
        <v>3950</v>
      </c>
      <c r="C271" s="0" t="s">
        <v>3951</v>
      </c>
      <c r="D271" s="0" t="s">
        <v>3970</v>
      </c>
      <c r="E271" s="0" t="s">
        <v>3971</v>
      </c>
      <c r="F271" s="0" t="s">
        <v>3238</v>
      </c>
      <c r="G271" s="0" t="s">
        <v>3972</v>
      </c>
    </row>
    <row customHeight="1" ht="11.25">
      <c r="A272" s="438" t="s">
        <v>16</v>
      </c>
      <c r="B272" s="0" t="s">
        <v>3973</v>
      </c>
      <c r="C272" s="0" t="s">
        <v>3974</v>
      </c>
      <c r="D272" s="0" t="s">
        <v>3975</v>
      </c>
      <c r="E272" s="0" t="s">
        <v>3976</v>
      </c>
      <c r="F272" s="0" t="s">
        <v>3238</v>
      </c>
      <c r="G272" s="0" t="s">
        <v>3977</v>
      </c>
    </row>
    <row customHeight="1" ht="11.25">
      <c r="A273" s="438" t="s">
        <v>16</v>
      </c>
      <c r="B273" s="0" t="s">
        <v>3973</v>
      </c>
      <c r="C273" s="0" t="s">
        <v>3974</v>
      </c>
      <c r="D273" s="0" t="s">
        <v>3978</v>
      </c>
      <c r="E273" s="0" t="s">
        <v>3979</v>
      </c>
      <c r="F273" s="0" t="s">
        <v>3238</v>
      </c>
      <c r="G273" s="0" t="s">
        <v>3980</v>
      </c>
    </row>
    <row customHeight="1" ht="11.25">
      <c r="A274" s="438" t="s">
        <v>16</v>
      </c>
      <c r="B274" s="0" t="s">
        <v>3973</v>
      </c>
      <c r="C274" s="0" t="s">
        <v>3974</v>
      </c>
      <c r="D274" s="0" t="s">
        <v>3981</v>
      </c>
      <c r="E274" s="0" t="s">
        <v>3982</v>
      </c>
      <c r="F274" s="0" t="s">
        <v>3238</v>
      </c>
      <c r="G274" s="0" t="s">
        <v>3983</v>
      </c>
    </row>
    <row customHeight="1" ht="11.25">
      <c r="A275" s="438" t="s">
        <v>16</v>
      </c>
      <c r="B275" s="0" t="s">
        <v>3973</v>
      </c>
      <c r="C275" s="0" t="s">
        <v>3974</v>
      </c>
      <c r="D275" s="0" t="s">
        <v>3984</v>
      </c>
      <c r="E275" s="0" t="s">
        <v>3985</v>
      </c>
      <c r="F275" s="0" t="s">
        <v>3238</v>
      </c>
      <c r="G275" s="0" t="s">
        <v>3986</v>
      </c>
    </row>
    <row customHeight="1" ht="11.25">
      <c r="A276" s="438" t="s">
        <v>16</v>
      </c>
      <c r="B276" s="0" t="s">
        <v>3973</v>
      </c>
      <c r="C276" s="0" t="s">
        <v>3974</v>
      </c>
      <c r="D276" s="0" t="s">
        <v>3987</v>
      </c>
      <c r="E276" s="0" t="s">
        <v>3988</v>
      </c>
      <c r="F276" s="0" t="s">
        <v>3238</v>
      </c>
      <c r="G276" s="0" t="s">
        <v>3989</v>
      </c>
    </row>
    <row customHeight="1" ht="11.25">
      <c r="A277" s="438" t="s">
        <v>16</v>
      </c>
      <c r="B277" s="0" t="s">
        <v>3973</v>
      </c>
      <c r="C277" s="0" t="s">
        <v>3974</v>
      </c>
      <c r="D277" s="0" t="s">
        <v>3990</v>
      </c>
      <c r="E277" s="0" t="s">
        <v>3991</v>
      </c>
      <c r="F277" s="0" t="s">
        <v>3238</v>
      </c>
      <c r="G277" s="0" t="s">
        <v>3992</v>
      </c>
    </row>
    <row customHeight="1" ht="11.25">
      <c r="A278" s="438" t="s">
        <v>16</v>
      </c>
      <c r="B278" s="0" t="s">
        <v>3973</v>
      </c>
      <c r="C278" s="0" t="s">
        <v>3974</v>
      </c>
      <c r="D278" s="0" t="s">
        <v>3973</v>
      </c>
      <c r="E278" s="0" t="s">
        <v>3974</v>
      </c>
      <c r="F278" s="0" t="s">
        <v>3235</v>
      </c>
      <c r="G278" s="0" t="s">
        <v>3993</v>
      </c>
    </row>
    <row customHeight="1" ht="11.25">
      <c r="A279" s="438" t="s">
        <v>16</v>
      </c>
      <c r="B279" s="0" t="s">
        <v>3973</v>
      </c>
      <c r="C279" s="0" t="s">
        <v>3974</v>
      </c>
      <c r="D279" s="0" t="s">
        <v>3734</v>
      </c>
      <c r="E279" s="0" t="s">
        <v>3994</v>
      </c>
      <c r="F279" s="0" t="s">
        <v>3238</v>
      </c>
      <c r="G279" s="0" t="s">
        <v>3995</v>
      </c>
    </row>
    <row customHeight="1" ht="11.25">
      <c r="A280" s="438" t="s">
        <v>16</v>
      </c>
      <c r="B280" s="0" t="s">
        <v>3973</v>
      </c>
      <c r="C280" s="0" t="s">
        <v>3974</v>
      </c>
      <c r="D280" s="0" t="s">
        <v>3996</v>
      </c>
      <c r="E280" s="0" t="s">
        <v>3997</v>
      </c>
      <c r="F280" s="0" t="s">
        <v>3238</v>
      </c>
      <c r="G280" s="0" t="s">
        <v>3998</v>
      </c>
    </row>
    <row customHeight="1" ht="11.25">
      <c r="A281" s="438" t="s">
        <v>16</v>
      </c>
      <c r="B281" s="0" t="s">
        <v>3973</v>
      </c>
      <c r="C281" s="0" t="s">
        <v>3974</v>
      </c>
      <c r="D281" s="0" t="s">
        <v>3999</v>
      </c>
      <c r="E281" s="0" t="s">
        <v>4000</v>
      </c>
      <c r="F281" s="0" t="s">
        <v>3238</v>
      </c>
      <c r="G281" s="0" t="s">
        <v>4001</v>
      </c>
    </row>
    <row customHeight="1" ht="11.25">
      <c r="A282" s="438" t="s">
        <v>16</v>
      </c>
      <c r="B282" s="0" t="s">
        <v>3973</v>
      </c>
      <c r="C282" s="0" t="s">
        <v>3974</v>
      </c>
      <c r="D282" s="0" t="s">
        <v>4002</v>
      </c>
      <c r="E282" s="0" t="s">
        <v>4003</v>
      </c>
      <c r="F282" s="0" t="s">
        <v>3238</v>
      </c>
      <c r="G282" s="0" t="s">
        <v>4004</v>
      </c>
    </row>
    <row customHeight="1" ht="11.25">
      <c r="A283" s="438" t="s">
        <v>16</v>
      </c>
      <c r="B283" s="0" t="s">
        <v>3973</v>
      </c>
      <c r="C283" s="0" t="s">
        <v>3974</v>
      </c>
      <c r="D283" s="0" t="s">
        <v>4005</v>
      </c>
      <c r="E283" s="0" t="s">
        <v>4006</v>
      </c>
      <c r="F283" s="0" t="s">
        <v>3238</v>
      </c>
      <c r="G283" s="0" t="s">
        <v>4007</v>
      </c>
    </row>
    <row customHeight="1" ht="11.25">
      <c r="A284" s="438" t="s">
        <v>16</v>
      </c>
      <c r="B284" s="0" t="s">
        <v>3973</v>
      </c>
      <c r="C284" s="0" t="s">
        <v>3974</v>
      </c>
      <c r="D284" s="0" t="s">
        <v>4008</v>
      </c>
      <c r="E284" s="0" t="s">
        <v>4009</v>
      </c>
      <c r="F284" s="0" t="s">
        <v>3238</v>
      </c>
      <c r="G284" s="0" t="s">
        <v>4010</v>
      </c>
    </row>
    <row customHeight="1" ht="11.25">
      <c r="A285" s="438" t="s">
        <v>16</v>
      </c>
      <c r="B285" s="0" t="s">
        <v>3973</v>
      </c>
      <c r="C285" s="0" t="s">
        <v>3974</v>
      </c>
      <c r="D285" s="0" t="s">
        <v>4011</v>
      </c>
      <c r="E285" s="0" t="s">
        <v>4012</v>
      </c>
      <c r="F285" s="0" t="s">
        <v>3238</v>
      </c>
      <c r="G285" s="0" t="s">
        <v>4013</v>
      </c>
    </row>
    <row customHeight="1" ht="11.25">
      <c r="A286" s="438" t="s">
        <v>16</v>
      </c>
      <c r="B286" s="0" t="s">
        <v>3973</v>
      </c>
      <c r="C286" s="0" t="s">
        <v>3974</v>
      </c>
      <c r="D286" s="0" t="s">
        <v>4014</v>
      </c>
      <c r="E286" s="0" t="s">
        <v>4015</v>
      </c>
      <c r="F286" s="0" t="s">
        <v>3238</v>
      </c>
      <c r="G286" s="0" t="s">
        <v>4016</v>
      </c>
    </row>
    <row customHeight="1" ht="11.25">
      <c r="A287" s="438" t="s">
        <v>16</v>
      </c>
      <c r="B287" s="0" t="s">
        <v>3973</v>
      </c>
      <c r="C287" s="0" t="s">
        <v>3974</v>
      </c>
      <c r="D287" s="0" t="s">
        <v>4017</v>
      </c>
      <c r="E287" s="0" t="s">
        <v>4018</v>
      </c>
      <c r="F287" s="0" t="s">
        <v>3238</v>
      </c>
      <c r="G287" s="0" t="s">
        <v>4019</v>
      </c>
    </row>
    <row customHeight="1" ht="11.25">
      <c r="A288" s="438" t="s">
        <v>16</v>
      </c>
      <c r="B288" s="0" t="s">
        <v>3973</v>
      </c>
      <c r="C288" s="0" t="s">
        <v>3974</v>
      </c>
      <c r="D288" s="0" t="s">
        <v>4020</v>
      </c>
      <c r="E288" s="0" t="s">
        <v>4021</v>
      </c>
      <c r="F288" s="0" t="s">
        <v>3238</v>
      </c>
      <c r="G288" s="0" t="s">
        <v>4022</v>
      </c>
    </row>
    <row customHeight="1" ht="11.25">
      <c r="A289" s="438" t="s">
        <v>16</v>
      </c>
      <c r="B289" s="0" t="s">
        <v>3973</v>
      </c>
      <c r="C289" s="0" t="s">
        <v>3974</v>
      </c>
      <c r="D289" s="0" t="s">
        <v>4023</v>
      </c>
      <c r="E289" s="0" t="s">
        <v>4024</v>
      </c>
      <c r="F289" s="0" t="s">
        <v>3238</v>
      </c>
      <c r="G289" s="0" t="s">
        <v>4025</v>
      </c>
    </row>
    <row customHeight="1" ht="11.25">
      <c r="A290" s="438" t="s">
        <v>16</v>
      </c>
      <c r="B290" s="0" t="s">
        <v>3973</v>
      </c>
      <c r="C290" s="0" t="s">
        <v>3974</v>
      </c>
      <c r="D290" s="0" t="s">
        <v>4026</v>
      </c>
      <c r="E290" s="0" t="s">
        <v>4027</v>
      </c>
      <c r="F290" s="0" t="s">
        <v>3238</v>
      </c>
      <c r="G290" s="0" t="s">
        <v>4028</v>
      </c>
    </row>
    <row customHeight="1" ht="11.25">
      <c r="A291" s="438" t="s">
        <v>16</v>
      </c>
      <c r="B291" s="0" t="s">
        <v>4029</v>
      </c>
      <c r="C291" s="0" t="s">
        <v>4030</v>
      </c>
      <c r="D291" s="0" t="s">
        <v>3236</v>
      </c>
      <c r="E291" s="0" t="s">
        <v>4031</v>
      </c>
      <c r="F291" s="0" t="s">
        <v>3238</v>
      </c>
      <c r="G291" s="0" t="s">
        <v>4032</v>
      </c>
    </row>
    <row customHeight="1" ht="11.25">
      <c r="A292" s="438" t="s">
        <v>16</v>
      </c>
      <c r="B292" s="0" t="s">
        <v>4029</v>
      </c>
      <c r="C292" s="0" t="s">
        <v>4030</v>
      </c>
      <c r="D292" s="0" t="s">
        <v>3833</v>
      </c>
      <c r="E292" s="0" t="s">
        <v>4033</v>
      </c>
      <c r="F292" s="0" t="s">
        <v>3238</v>
      </c>
      <c r="G292" s="0" t="s">
        <v>4034</v>
      </c>
    </row>
    <row customHeight="1" ht="11.25">
      <c r="A293" s="438" t="s">
        <v>16</v>
      </c>
      <c r="B293" s="0" t="s">
        <v>4029</v>
      </c>
      <c r="C293" s="0" t="s">
        <v>4030</v>
      </c>
      <c r="D293" s="0" t="s">
        <v>4035</v>
      </c>
      <c r="E293" s="0" t="s">
        <v>4036</v>
      </c>
      <c r="F293" s="0" t="s">
        <v>3238</v>
      </c>
      <c r="G293" s="0" t="s">
        <v>4037</v>
      </c>
    </row>
    <row customHeight="1" ht="11.25">
      <c r="A294" s="438" t="s">
        <v>16</v>
      </c>
      <c r="B294" s="0" t="s">
        <v>4029</v>
      </c>
      <c r="C294" s="0" t="s">
        <v>4030</v>
      </c>
      <c r="D294" s="0" t="s">
        <v>4038</v>
      </c>
      <c r="E294" s="0" t="s">
        <v>4039</v>
      </c>
      <c r="F294" s="0" t="s">
        <v>3238</v>
      </c>
      <c r="G294" s="0" t="s">
        <v>4040</v>
      </c>
    </row>
    <row customHeight="1" ht="11.25">
      <c r="A295" s="438" t="s">
        <v>16</v>
      </c>
      <c r="B295" s="0" t="s">
        <v>4029</v>
      </c>
      <c r="C295" s="0" t="s">
        <v>4030</v>
      </c>
      <c r="D295" s="0" t="s">
        <v>4041</v>
      </c>
      <c r="E295" s="0" t="s">
        <v>4042</v>
      </c>
      <c r="F295" s="0" t="s">
        <v>3238</v>
      </c>
      <c r="G295" s="0" t="s">
        <v>4043</v>
      </c>
    </row>
    <row customHeight="1" ht="11.25">
      <c r="A296" s="438" t="s">
        <v>16</v>
      </c>
      <c r="B296" s="0" t="s">
        <v>4029</v>
      </c>
      <c r="C296" s="0" t="s">
        <v>4030</v>
      </c>
      <c r="D296" s="0" t="s">
        <v>4029</v>
      </c>
      <c r="E296" s="0" t="s">
        <v>4030</v>
      </c>
      <c r="F296" s="0" t="s">
        <v>3235</v>
      </c>
      <c r="G296" s="0" t="s">
        <v>4044</v>
      </c>
    </row>
    <row customHeight="1" ht="11.25">
      <c r="A297" s="438" t="s">
        <v>16</v>
      </c>
      <c r="B297" s="0" t="s">
        <v>4029</v>
      </c>
      <c r="C297" s="0" t="s">
        <v>4030</v>
      </c>
      <c r="D297" s="0" t="s">
        <v>4045</v>
      </c>
      <c r="E297" s="0" t="s">
        <v>4046</v>
      </c>
      <c r="F297" s="0" t="s">
        <v>3238</v>
      </c>
      <c r="G297" s="0" t="s">
        <v>4047</v>
      </c>
    </row>
    <row customHeight="1" ht="11.25">
      <c r="A298" s="438" t="s">
        <v>16</v>
      </c>
      <c r="B298" s="0" t="s">
        <v>4029</v>
      </c>
      <c r="C298" s="0" t="s">
        <v>4030</v>
      </c>
      <c r="D298" s="0" t="s">
        <v>4048</v>
      </c>
      <c r="E298" s="0" t="s">
        <v>4049</v>
      </c>
      <c r="F298" s="0" t="s">
        <v>3238</v>
      </c>
      <c r="G298" s="0" t="s">
        <v>4050</v>
      </c>
    </row>
    <row customHeight="1" ht="11.25">
      <c r="A299" s="438" t="s">
        <v>16</v>
      </c>
      <c r="B299" s="0" t="s">
        <v>4051</v>
      </c>
      <c r="C299" s="0" t="s">
        <v>4052</v>
      </c>
      <c r="D299" s="0" t="s">
        <v>3833</v>
      </c>
      <c r="E299" s="0" t="s">
        <v>4053</v>
      </c>
      <c r="F299" s="0" t="s">
        <v>3238</v>
      </c>
      <c r="G299" s="0" t="s">
        <v>4054</v>
      </c>
    </row>
    <row customHeight="1" ht="11.25">
      <c r="A300" s="438" t="s">
        <v>16</v>
      </c>
      <c r="B300" s="0" t="s">
        <v>4051</v>
      </c>
      <c r="C300" s="0" t="s">
        <v>4052</v>
      </c>
      <c r="D300" s="0" t="s">
        <v>4055</v>
      </c>
      <c r="E300" s="0" t="s">
        <v>4056</v>
      </c>
      <c r="F300" s="0" t="s">
        <v>3238</v>
      </c>
      <c r="G300" s="0" t="s">
        <v>4057</v>
      </c>
    </row>
    <row customHeight="1" ht="11.25">
      <c r="A301" s="438" t="s">
        <v>16</v>
      </c>
      <c r="B301" s="0" t="s">
        <v>4051</v>
      </c>
      <c r="C301" s="0" t="s">
        <v>4052</v>
      </c>
      <c r="D301" s="0" t="s">
        <v>4058</v>
      </c>
      <c r="E301" s="0" t="s">
        <v>4059</v>
      </c>
      <c r="F301" s="0" t="s">
        <v>3238</v>
      </c>
      <c r="G301" s="0" t="s">
        <v>4060</v>
      </c>
    </row>
    <row customHeight="1" ht="11.25">
      <c r="A302" s="438" t="s">
        <v>16</v>
      </c>
      <c r="B302" s="0" t="s">
        <v>4051</v>
      </c>
      <c r="C302" s="0" t="s">
        <v>4052</v>
      </c>
      <c r="D302" s="0" t="s">
        <v>4061</v>
      </c>
      <c r="E302" s="0" t="s">
        <v>4062</v>
      </c>
      <c r="F302" s="0" t="s">
        <v>3659</v>
      </c>
      <c r="G302" s="0" t="s">
        <v>4063</v>
      </c>
    </row>
    <row customHeight="1" ht="11.25">
      <c r="A303" s="438" t="s">
        <v>16</v>
      </c>
      <c r="B303" s="0" t="s">
        <v>4051</v>
      </c>
      <c r="C303" s="0" t="s">
        <v>4052</v>
      </c>
      <c r="D303" s="0" t="s">
        <v>4064</v>
      </c>
      <c r="E303" s="0" t="s">
        <v>4065</v>
      </c>
      <c r="F303" s="0" t="s">
        <v>3238</v>
      </c>
      <c r="G303" s="0" t="s">
        <v>4066</v>
      </c>
    </row>
    <row customHeight="1" ht="11.25">
      <c r="A304" s="438" t="s">
        <v>16</v>
      </c>
      <c r="B304" s="0" t="s">
        <v>4051</v>
      </c>
      <c r="C304" s="0" t="s">
        <v>4052</v>
      </c>
      <c r="D304" s="0" t="s">
        <v>4067</v>
      </c>
      <c r="E304" s="0" t="s">
        <v>4068</v>
      </c>
      <c r="F304" s="0" t="s">
        <v>3238</v>
      </c>
      <c r="G304" s="0" t="s">
        <v>4069</v>
      </c>
    </row>
    <row customHeight="1" ht="11.25">
      <c r="A305" s="438" t="s">
        <v>16</v>
      </c>
      <c r="B305" s="0" t="s">
        <v>4051</v>
      </c>
      <c r="C305" s="0" t="s">
        <v>4052</v>
      </c>
      <c r="D305" s="0" t="s">
        <v>3350</v>
      </c>
      <c r="E305" s="0" t="s">
        <v>4070</v>
      </c>
      <c r="F305" s="0" t="s">
        <v>3238</v>
      </c>
      <c r="G305" s="0" t="s">
        <v>4071</v>
      </c>
    </row>
    <row customHeight="1" ht="11.25">
      <c r="A306" s="438" t="s">
        <v>16</v>
      </c>
      <c r="B306" s="0" t="s">
        <v>4051</v>
      </c>
      <c r="C306" s="0" t="s">
        <v>4052</v>
      </c>
      <c r="D306" s="0" t="s">
        <v>4072</v>
      </c>
      <c r="E306" s="0" t="s">
        <v>4073</v>
      </c>
      <c r="F306" s="0" t="s">
        <v>3238</v>
      </c>
      <c r="G306" s="0" t="s">
        <v>4074</v>
      </c>
    </row>
    <row customHeight="1" ht="11.25">
      <c r="A307" s="438" t="s">
        <v>16</v>
      </c>
      <c r="B307" s="0" t="s">
        <v>4051</v>
      </c>
      <c r="C307" s="0" t="s">
        <v>4052</v>
      </c>
      <c r="D307" s="0" t="s">
        <v>4075</v>
      </c>
      <c r="E307" s="0" t="s">
        <v>4076</v>
      </c>
      <c r="F307" s="0" t="s">
        <v>3238</v>
      </c>
      <c r="G307" s="0" t="s">
        <v>4077</v>
      </c>
    </row>
    <row customHeight="1" ht="11.25">
      <c r="A308" s="438" t="s">
        <v>16</v>
      </c>
      <c r="B308" s="0" t="s">
        <v>4051</v>
      </c>
      <c r="C308" s="0" t="s">
        <v>4052</v>
      </c>
      <c r="D308" s="0" t="s">
        <v>4078</v>
      </c>
      <c r="E308" s="0" t="s">
        <v>4079</v>
      </c>
      <c r="F308" s="0" t="s">
        <v>3238</v>
      </c>
      <c r="G308" s="0" t="s">
        <v>4080</v>
      </c>
    </row>
    <row customHeight="1" ht="11.25">
      <c r="A309" s="438" t="s">
        <v>16</v>
      </c>
      <c r="B309" s="0" t="s">
        <v>4051</v>
      </c>
      <c r="C309" s="0" t="s">
        <v>4052</v>
      </c>
      <c r="D309" s="0" t="s">
        <v>4081</v>
      </c>
      <c r="E309" s="0" t="s">
        <v>4082</v>
      </c>
      <c r="F309" s="0" t="s">
        <v>3238</v>
      </c>
      <c r="G309" s="0" t="s">
        <v>4083</v>
      </c>
    </row>
    <row customHeight="1" ht="11.25">
      <c r="A310" s="438" t="s">
        <v>16</v>
      </c>
      <c r="B310" s="0" t="s">
        <v>4051</v>
      </c>
      <c r="C310" s="0" t="s">
        <v>4052</v>
      </c>
      <c r="D310" s="0" t="s">
        <v>4051</v>
      </c>
      <c r="E310" s="0" t="s">
        <v>4052</v>
      </c>
      <c r="F310" s="0" t="s">
        <v>3235</v>
      </c>
      <c r="G310" s="0" t="s">
        <v>4084</v>
      </c>
    </row>
    <row customHeight="1" ht="11.25">
      <c r="A311" s="438" t="s">
        <v>16</v>
      </c>
      <c r="B311" s="0" t="s">
        <v>4051</v>
      </c>
      <c r="C311" s="0" t="s">
        <v>4052</v>
      </c>
      <c r="D311" s="0" t="s">
        <v>4085</v>
      </c>
      <c r="E311" s="0" t="s">
        <v>4086</v>
      </c>
      <c r="F311" s="0" t="s">
        <v>3238</v>
      </c>
      <c r="G311" s="0" t="s">
        <v>4087</v>
      </c>
    </row>
    <row customHeight="1" ht="11.25">
      <c r="A312" s="438" t="s">
        <v>16</v>
      </c>
      <c r="B312" s="0" t="s">
        <v>4088</v>
      </c>
      <c r="C312" s="0" t="s">
        <v>4089</v>
      </c>
      <c r="D312" s="0" t="s">
        <v>4090</v>
      </c>
      <c r="E312" s="0" t="s">
        <v>4091</v>
      </c>
      <c r="F312" s="0" t="s">
        <v>3238</v>
      </c>
      <c r="G312" s="0" t="s">
        <v>4092</v>
      </c>
    </row>
    <row customHeight="1" ht="11.25">
      <c r="A313" s="438" t="s">
        <v>16</v>
      </c>
      <c r="B313" s="0" t="s">
        <v>4088</v>
      </c>
      <c r="C313" s="0" t="s">
        <v>4089</v>
      </c>
      <c r="D313" s="0" t="s">
        <v>3565</v>
      </c>
      <c r="E313" s="0" t="s">
        <v>4093</v>
      </c>
      <c r="F313" s="0" t="s">
        <v>3238</v>
      </c>
      <c r="G313" s="0" t="s">
        <v>4094</v>
      </c>
    </row>
    <row customHeight="1" ht="11.25">
      <c r="A314" s="438" t="s">
        <v>16</v>
      </c>
      <c r="B314" s="0" t="s">
        <v>4088</v>
      </c>
      <c r="C314" s="0" t="s">
        <v>4089</v>
      </c>
      <c r="D314" s="0" t="s">
        <v>4095</v>
      </c>
      <c r="E314" s="0" t="s">
        <v>4096</v>
      </c>
      <c r="F314" s="0" t="s">
        <v>3238</v>
      </c>
      <c r="G314" s="0" t="s">
        <v>4097</v>
      </c>
    </row>
    <row customHeight="1" ht="11.25">
      <c r="A315" s="438" t="s">
        <v>16</v>
      </c>
      <c r="B315" s="0" t="s">
        <v>4088</v>
      </c>
      <c r="C315" s="0" t="s">
        <v>4089</v>
      </c>
      <c r="D315" s="0" t="s">
        <v>3601</v>
      </c>
      <c r="E315" s="0" t="s">
        <v>4098</v>
      </c>
      <c r="F315" s="0" t="s">
        <v>3238</v>
      </c>
      <c r="G315" s="0" t="s">
        <v>4099</v>
      </c>
    </row>
    <row customHeight="1" ht="11.25">
      <c r="A316" s="438" t="s">
        <v>16</v>
      </c>
      <c r="B316" s="0" t="s">
        <v>4088</v>
      </c>
      <c r="C316" s="0" t="s">
        <v>4089</v>
      </c>
      <c r="D316" s="0" t="s">
        <v>3575</v>
      </c>
      <c r="E316" s="0" t="s">
        <v>4100</v>
      </c>
      <c r="F316" s="0" t="s">
        <v>3238</v>
      </c>
      <c r="G316" s="0" t="s">
        <v>4101</v>
      </c>
    </row>
    <row customHeight="1" ht="11.25">
      <c r="A317" s="438" t="s">
        <v>16</v>
      </c>
      <c r="B317" s="0" t="s">
        <v>4088</v>
      </c>
      <c r="C317" s="0" t="s">
        <v>4089</v>
      </c>
      <c r="D317" s="0" t="s">
        <v>4102</v>
      </c>
      <c r="E317" s="0" t="s">
        <v>4103</v>
      </c>
      <c r="F317" s="0" t="s">
        <v>3238</v>
      </c>
      <c r="G317" s="0" t="s">
        <v>4104</v>
      </c>
    </row>
    <row customHeight="1" ht="11.25">
      <c r="A318" s="438" t="s">
        <v>16</v>
      </c>
      <c r="B318" s="0" t="s">
        <v>4088</v>
      </c>
      <c r="C318" s="0" t="s">
        <v>4089</v>
      </c>
      <c r="D318" s="0" t="s">
        <v>4105</v>
      </c>
      <c r="E318" s="0" t="s">
        <v>4106</v>
      </c>
      <c r="F318" s="0" t="s">
        <v>3238</v>
      </c>
      <c r="G318" s="0" t="s">
        <v>4107</v>
      </c>
    </row>
    <row customHeight="1" ht="11.25">
      <c r="A319" s="438" t="s">
        <v>16</v>
      </c>
      <c r="B319" s="0" t="s">
        <v>4088</v>
      </c>
      <c r="C319" s="0" t="s">
        <v>4089</v>
      </c>
      <c r="D319" s="0" t="s">
        <v>4108</v>
      </c>
      <c r="E319" s="0" t="s">
        <v>4109</v>
      </c>
      <c r="F319" s="0" t="s">
        <v>3238</v>
      </c>
      <c r="G319" s="0" t="s">
        <v>4110</v>
      </c>
    </row>
    <row customHeight="1" ht="11.25">
      <c r="A320" s="438" t="s">
        <v>16</v>
      </c>
      <c r="B320" s="0" t="s">
        <v>4088</v>
      </c>
      <c r="C320" s="0" t="s">
        <v>4089</v>
      </c>
      <c r="D320" s="0" t="s">
        <v>4088</v>
      </c>
      <c r="E320" s="0" t="s">
        <v>4089</v>
      </c>
      <c r="F320" s="0" t="s">
        <v>3235</v>
      </c>
      <c r="G320" s="0" t="s">
        <v>4111</v>
      </c>
    </row>
    <row customHeight="1" ht="11.25">
      <c r="A321" s="438" t="s">
        <v>16</v>
      </c>
      <c r="B321" s="0" t="s">
        <v>4088</v>
      </c>
      <c r="C321" s="0" t="s">
        <v>4089</v>
      </c>
      <c r="D321" s="0" t="s">
        <v>3911</v>
      </c>
      <c r="E321" s="0" t="s">
        <v>4112</v>
      </c>
      <c r="F321" s="0" t="s">
        <v>3238</v>
      </c>
      <c r="G321" s="0" t="s">
        <v>4113</v>
      </c>
    </row>
    <row customHeight="1" ht="11.25">
      <c r="A322" s="438" t="s">
        <v>16</v>
      </c>
      <c r="B322" s="0" t="s">
        <v>4088</v>
      </c>
      <c r="C322" s="0" t="s">
        <v>4089</v>
      </c>
      <c r="D322" s="0" t="s">
        <v>4114</v>
      </c>
      <c r="E322" s="0" t="s">
        <v>4115</v>
      </c>
      <c r="F322" s="0" t="s">
        <v>3238</v>
      </c>
      <c r="G322" s="0" t="s">
        <v>4116</v>
      </c>
    </row>
    <row customHeight="1" ht="11.25">
      <c r="A323" s="438" t="s">
        <v>16</v>
      </c>
      <c r="B323" s="0" t="s">
        <v>4088</v>
      </c>
      <c r="C323" s="0" t="s">
        <v>4089</v>
      </c>
      <c r="D323" s="0" t="s">
        <v>3774</v>
      </c>
      <c r="E323" s="0" t="s">
        <v>4117</v>
      </c>
      <c r="F323" s="0" t="s">
        <v>3238</v>
      </c>
      <c r="G323" s="0" t="s">
        <v>4118</v>
      </c>
    </row>
    <row customHeight="1" ht="11.25">
      <c r="A324" s="438" t="s">
        <v>16</v>
      </c>
      <c r="B324" s="0" t="s">
        <v>4119</v>
      </c>
      <c r="C324" s="0" t="s">
        <v>4120</v>
      </c>
      <c r="D324" s="0" t="s">
        <v>4121</v>
      </c>
      <c r="E324" s="0" t="s">
        <v>4122</v>
      </c>
      <c r="F324" s="0" t="s">
        <v>3238</v>
      </c>
      <c r="G324" s="0" t="s">
        <v>4123</v>
      </c>
    </row>
    <row customHeight="1" ht="11.25">
      <c r="A325" s="438" t="s">
        <v>16</v>
      </c>
      <c r="B325" s="0" t="s">
        <v>4119</v>
      </c>
      <c r="C325" s="0" t="s">
        <v>4120</v>
      </c>
      <c r="D325" s="0" t="s">
        <v>3478</v>
      </c>
      <c r="E325" s="0" t="s">
        <v>4124</v>
      </c>
      <c r="F325" s="0" t="s">
        <v>3238</v>
      </c>
      <c r="G325" s="0" t="s">
        <v>4125</v>
      </c>
    </row>
    <row customHeight="1" ht="11.25">
      <c r="A326" s="438" t="s">
        <v>16</v>
      </c>
      <c r="B326" s="0" t="s">
        <v>4119</v>
      </c>
      <c r="C326" s="0" t="s">
        <v>4120</v>
      </c>
      <c r="D326" s="0" t="s">
        <v>4126</v>
      </c>
      <c r="E326" s="0" t="s">
        <v>4127</v>
      </c>
      <c r="F326" s="0" t="s">
        <v>3238</v>
      </c>
      <c r="G326" s="0" t="s">
        <v>4128</v>
      </c>
    </row>
    <row customHeight="1" ht="11.25">
      <c r="A327" s="438" t="s">
        <v>16</v>
      </c>
      <c r="B327" s="0" t="s">
        <v>4119</v>
      </c>
      <c r="C327" s="0" t="s">
        <v>4120</v>
      </c>
      <c r="D327" s="0" t="s">
        <v>4129</v>
      </c>
      <c r="E327" s="0" t="s">
        <v>4130</v>
      </c>
      <c r="F327" s="0" t="s">
        <v>3238</v>
      </c>
      <c r="G327" s="0" t="s">
        <v>4131</v>
      </c>
    </row>
    <row customHeight="1" ht="11.25">
      <c r="A328" s="438" t="s">
        <v>16</v>
      </c>
      <c r="B328" s="0" t="s">
        <v>4119</v>
      </c>
      <c r="C328" s="0" t="s">
        <v>4120</v>
      </c>
      <c r="D328" s="0" t="s">
        <v>4132</v>
      </c>
      <c r="E328" s="0" t="s">
        <v>4133</v>
      </c>
      <c r="F328" s="0" t="s">
        <v>3238</v>
      </c>
      <c r="G328" s="0" t="s">
        <v>4134</v>
      </c>
    </row>
    <row customHeight="1" ht="11.25">
      <c r="A329" s="438" t="s">
        <v>16</v>
      </c>
      <c r="B329" s="0" t="s">
        <v>4119</v>
      </c>
      <c r="C329" s="0" t="s">
        <v>4120</v>
      </c>
      <c r="D329" s="0" t="s">
        <v>4119</v>
      </c>
      <c r="E329" s="0" t="s">
        <v>4120</v>
      </c>
      <c r="F329" s="0" t="s">
        <v>3235</v>
      </c>
      <c r="G329" s="0" t="s">
        <v>4135</v>
      </c>
    </row>
    <row customHeight="1" ht="11.25">
      <c r="A330" s="438" t="s">
        <v>16</v>
      </c>
      <c r="B330" s="0" t="s">
        <v>4119</v>
      </c>
      <c r="C330" s="0" t="s">
        <v>4120</v>
      </c>
      <c r="D330" s="0" t="s">
        <v>4136</v>
      </c>
      <c r="E330" s="0" t="s">
        <v>4137</v>
      </c>
      <c r="F330" s="0" t="s">
        <v>3238</v>
      </c>
      <c r="G330" s="0" t="s">
        <v>4138</v>
      </c>
    </row>
    <row customHeight="1" ht="11.25">
      <c r="A331" s="438" t="s">
        <v>16</v>
      </c>
      <c r="B331" s="0" t="s">
        <v>4119</v>
      </c>
      <c r="C331" s="0" t="s">
        <v>4120</v>
      </c>
      <c r="D331" s="0" t="s">
        <v>4139</v>
      </c>
      <c r="E331" s="0" t="s">
        <v>4140</v>
      </c>
      <c r="F331" s="0" t="s">
        <v>3238</v>
      </c>
      <c r="G331" s="0" t="s">
        <v>4141</v>
      </c>
    </row>
    <row customHeight="1" ht="11.25">
      <c r="A332" s="438" t="s">
        <v>16</v>
      </c>
      <c r="B332" s="0" t="s">
        <v>4119</v>
      </c>
      <c r="C332" s="0" t="s">
        <v>4120</v>
      </c>
      <c r="D332" s="0" t="s">
        <v>4142</v>
      </c>
      <c r="E332" s="0" t="s">
        <v>4143</v>
      </c>
      <c r="F332" s="0" t="s">
        <v>3238</v>
      </c>
      <c r="G332" s="0" t="s">
        <v>4144</v>
      </c>
    </row>
    <row customHeight="1" ht="11.25">
      <c r="A333" s="438" t="s">
        <v>16</v>
      </c>
      <c r="B333" s="0" t="s">
        <v>4119</v>
      </c>
      <c r="C333" s="0" t="s">
        <v>4120</v>
      </c>
      <c r="D333" s="0" t="s">
        <v>4145</v>
      </c>
      <c r="E333" s="0" t="s">
        <v>4146</v>
      </c>
      <c r="F333" s="0" t="s">
        <v>3238</v>
      </c>
      <c r="G333" s="0" t="s">
        <v>4147</v>
      </c>
    </row>
    <row customHeight="1" ht="11.25">
      <c r="A334" s="438" t="s">
        <v>16</v>
      </c>
      <c r="B334" s="0" t="s">
        <v>4148</v>
      </c>
      <c r="C334" s="0" t="s">
        <v>4149</v>
      </c>
      <c r="D334" s="0" t="s">
        <v>4150</v>
      </c>
      <c r="E334" s="0" t="s">
        <v>4151</v>
      </c>
      <c r="F334" s="0" t="s">
        <v>3238</v>
      </c>
      <c r="G334" s="0" t="s">
        <v>4152</v>
      </c>
    </row>
    <row customHeight="1" ht="11.25">
      <c r="A335" s="438" t="s">
        <v>16</v>
      </c>
      <c r="B335" s="0" t="s">
        <v>4148</v>
      </c>
      <c r="C335" s="0" t="s">
        <v>4149</v>
      </c>
      <c r="D335" s="0" t="s">
        <v>4153</v>
      </c>
      <c r="E335" s="0" t="s">
        <v>4154</v>
      </c>
      <c r="F335" s="0" t="s">
        <v>3238</v>
      </c>
      <c r="G335" s="0" t="s">
        <v>4155</v>
      </c>
    </row>
    <row customHeight="1" ht="11.25">
      <c r="A336" s="438" t="s">
        <v>16</v>
      </c>
      <c r="B336" s="0" t="s">
        <v>4148</v>
      </c>
      <c r="C336" s="0" t="s">
        <v>4149</v>
      </c>
      <c r="D336" s="0" t="s">
        <v>4156</v>
      </c>
      <c r="E336" s="0" t="s">
        <v>4157</v>
      </c>
      <c r="F336" s="0" t="s">
        <v>3238</v>
      </c>
      <c r="G336" s="0" t="s">
        <v>4158</v>
      </c>
    </row>
    <row customHeight="1" ht="11.25">
      <c r="A337" s="438" t="s">
        <v>16</v>
      </c>
      <c r="B337" s="0" t="s">
        <v>4148</v>
      </c>
      <c r="C337" s="0" t="s">
        <v>4149</v>
      </c>
      <c r="D337" s="0" t="s">
        <v>4159</v>
      </c>
      <c r="E337" s="0" t="s">
        <v>4160</v>
      </c>
      <c r="F337" s="0" t="s">
        <v>3238</v>
      </c>
      <c r="G337" s="0" t="s">
        <v>4161</v>
      </c>
    </row>
    <row customHeight="1" ht="11.25">
      <c r="A338" s="438" t="s">
        <v>16</v>
      </c>
      <c r="B338" s="0" t="s">
        <v>4148</v>
      </c>
      <c r="C338" s="0" t="s">
        <v>4149</v>
      </c>
      <c r="D338" s="0" t="s">
        <v>3734</v>
      </c>
      <c r="E338" s="0" t="s">
        <v>4162</v>
      </c>
      <c r="F338" s="0" t="s">
        <v>3238</v>
      </c>
      <c r="G338" s="0" t="s">
        <v>4163</v>
      </c>
    </row>
    <row customHeight="1" ht="11.25">
      <c r="A339" s="438" t="s">
        <v>16</v>
      </c>
      <c r="B339" s="0" t="s">
        <v>4148</v>
      </c>
      <c r="C339" s="0" t="s">
        <v>4149</v>
      </c>
      <c r="D339" s="0" t="s">
        <v>4164</v>
      </c>
      <c r="E339" s="0" t="s">
        <v>4165</v>
      </c>
      <c r="F339" s="0" t="s">
        <v>3238</v>
      </c>
      <c r="G339" s="0" t="s">
        <v>4166</v>
      </c>
    </row>
    <row customHeight="1" ht="11.25">
      <c r="A340" s="438" t="s">
        <v>16</v>
      </c>
      <c r="B340" s="0" t="s">
        <v>4148</v>
      </c>
      <c r="C340" s="0" t="s">
        <v>4149</v>
      </c>
      <c r="D340" s="0" t="s">
        <v>4167</v>
      </c>
      <c r="E340" s="0" t="s">
        <v>4168</v>
      </c>
      <c r="F340" s="0" t="s">
        <v>3238</v>
      </c>
      <c r="G340" s="0" t="s">
        <v>4169</v>
      </c>
    </row>
    <row customHeight="1" ht="11.25">
      <c r="A341" s="438" t="s">
        <v>16</v>
      </c>
      <c r="B341" s="0" t="s">
        <v>4148</v>
      </c>
      <c r="C341" s="0" t="s">
        <v>4149</v>
      </c>
      <c r="D341" s="0" t="s">
        <v>4148</v>
      </c>
      <c r="E341" s="0" t="s">
        <v>4149</v>
      </c>
      <c r="F341" s="0" t="s">
        <v>3235</v>
      </c>
      <c r="G341" s="0" t="s">
        <v>4170</v>
      </c>
    </row>
    <row customHeight="1" ht="11.25">
      <c r="A342" s="438" t="s">
        <v>16</v>
      </c>
      <c r="B342" s="0" t="s">
        <v>4148</v>
      </c>
      <c r="C342" s="0" t="s">
        <v>4149</v>
      </c>
      <c r="D342" s="0" t="s">
        <v>4171</v>
      </c>
      <c r="E342" s="0" t="s">
        <v>4172</v>
      </c>
      <c r="F342" s="0" t="s">
        <v>3277</v>
      </c>
      <c r="G342" s="0" t="s">
        <v>4173</v>
      </c>
    </row>
    <row customHeight="1" ht="11.25">
      <c r="A343" s="438" t="s">
        <v>16</v>
      </c>
      <c r="B343" s="0" t="s">
        <v>4148</v>
      </c>
      <c r="C343" s="0" t="s">
        <v>4149</v>
      </c>
      <c r="D343" s="0" t="s">
        <v>4174</v>
      </c>
      <c r="E343" s="0" t="s">
        <v>4175</v>
      </c>
      <c r="F343" s="0" t="s">
        <v>3238</v>
      </c>
      <c r="G343" s="0" t="s">
        <v>4176</v>
      </c>
    </row>
    <row customHeight="1" ht="11.25">
      <c r="A344" s="438" t="s">
        <v>16</v>
      </c>
      <c r="B344" s="0" t="s">
        <v>4148</v>
      </c>
      <c r="C344" s="0" t="s">
        <v>4149</v>
      </c>
      <c r="D344" s="0" t="s">
        <v>4177</v>
      </c>
      <c r="E344" s="0" t="s">
        <v>4178</v>
      </c>
      <c r="F344" s="0" t="s">
        <v>3238</v>
      </c>
      <c r="G344" s="0" t="s">
        <v>4179</v>
      </c>
    </row>
    <row customHeight="1" ht="11.25">
      <c r="A345" s="438" t="s">
        <v>16</v>
      </c>
      <c r="B345" s="0" t="s">
        <v>4180</v>
      </c>
      <c r="C345" s="0" t="s">
        <v>4181</v>
      </c>
      <c r="D345" s="0" t="s">
        <v>4182</v>
      </c>
      <c r="E345" s="0" t="s">
        <v>4183</v>
      </c>
      <c r="F345" s="0" t="s">
        <v>3238</v>
      </c>
      <c r="G345" s="0" t="s">
        <v>4184</v>
      </c>
    </row>
    <row customHeight="1" ht="11.25">
      <c r="A346" s="438" t="s">
        <v>16</v>
      </c>
      <c r="B346" s="0" t="s">
        <v>4180</v>
      </c>
      <c r="C346" s="0" t="s">
        <v>4181</v>
      </c>
      <c r="D346" s="0" t="s">
        <v>4185</v>
      </c>
      <c r="E346" s="0" t="s">
        <v>4186</v>
      </c>
      <c r="F346" s="0" t="s">
        <v>3238</v>
      </c>
      <c r="G346" s="0" t="s">
        <v>4187</v>
      </c>
    </row>
    <row customHeight="1" ht="11.25">
      <c r="A347" s="438" t="s">
        <v>16</v>
      </c>
      <c r="B347" s="0" t="s">
        <v>4180</v>
      </c>
      <c r="C347" s="0" t="s">
        <v>4181</v>
      </c>
      <c r="D347" s="0" t="s">
        <v>3629</v>
      </c>
      <c r="E347" s="0" t="s">
        <v>4188</v>
      </c>
      <c r="F347" s="0" t="s">
        <v>3238</v>
      </c>
      <c r="G347" s="0" t="s">
        <v>4189</v>
      </c>
    </row>
    <row customHeight="1" ht="11.25">
      <c r="A348" s="438" t="s">
        <v>16</v>
      </c>
      <c r="B348" s="0" t="s">
        <v>4180</v>
      </c>
      <c r="C348" s="0" t="s">
        <v>4181</v>
      </c>
      <c r="D348" s="0" t="s">
        <v>3704</v>
      </c>
      <c r="E348" s="0" t="s">
        <v>4190</v>
      </c>
      <c r="F348" s="0" t="s">
        <v>3238</v>
      </c>
      <c r="G348" s="0" t="s">
        <v>4191</v>
      </c>
    </row>
    <row customHeight="1" ht="11.25">
      <c r="A349" s="438" t="s">
        <v>16</v>
      </c>
      <c r="B349" s="0" t="s">
        <v>4180</v>
      </c>
      <c r="C349" s="0" t="s">
        <v>4181</v>
      </c>
      <c r="D349" s="0" t="s">
        <v>4192</v>
      </c>
      <c r="E349" s="0" t="s">
        <v>4193</v>
      </c>
      <c r="F349" s="0" t="s">
        <v>3238</v>
      </c>
      <c r="G349" s="0" t="s">
        <v>4194</v>
      </c>
    </row>
    <row customHeight="1" ht="11.25">
      <c r="A350" s="438" t="s">
        <v>16</v>
      </c>
      <c r="B350" s="0" t="s">
        <v>4180</v>
      </c>
      <c r="C350" s="0" t="s">
        <v>4181</v>
      </c>
      <c r="D350" s="0" t="s">
        <v>4195</v>
      </c>
      <c r="E350" s="0" t="s">
        <v>4196</v>
      </c>
      <c r="F350" s="0" t="s">
        <v>3238</v>
      </c>
      <c r="G350" s="0" t="s">
        <v>4197</v>
      </c>
    </row>
    <row customHeight="1" ht="11.25">
      <c r="A351" s="438" t="s">
        <v>16</v>
      </c>
      <c r="B351" s="0" t="s">
        <v>4180</v>
      </c>
      <c r="C351" s="0" t="s">
        <v>4181</v>
      </c>
      <c r="D351" s="0" t="s">
        <v>3707</v>
      </c>
      <c r="E351" s="0" t="s">
        <v>4198</v>
      </c>
      <c r="F351" s="0" t="s">
        <v>3238</v>
      </c>
      <c r="G351" s="0" t="s">
        <v>4199</v>
      </c>
    </row>
    <row customHeight="1" ht="11.25">
      <c r="A352" s="438" t="s">
        <v>16</v>
      </c>
      <c r="B352" s="0" t="s">
        <v>4180</v>
      </c>
      <c r="C352" s="0" t="s">
        <v>4181</v>
      </c>
      <c r="D352" s="0" t="s">
        <v>4200</v>
      </c>
      <c r="E352" s="0" t="s">
        <v>4201</v>
      </c>
      <c r="F352" s="0" t="s">
        <v>3238</v>
      </c>
      <c r="G352" s="0" t="s">
        <v>4202</v>
      </c>
    </row>
    <row customHeight="1" ht="11.25">
      <c r="A353" s="438" t="s">
        <v>16</v>
      </c>
      <c r="B353" s="0" t="s">
        <v>4180</v>
      </c>
      <c r="C353" s="0" t="s">
        <v>4181</v>
      </c>
      <c r="D353" s="0" t="s">
        <v>4203</v>
      </c>
      <c r="E353" s="0" t="s">
        <v>4204</v>
      </c>
      <c r="F353" s="0" t="s">
        <v>3238</v>
      </c>
      <c r="G353" s="0" t="s">
        <v>4205</v>
      </c>
    </row>
    <row customHeight="1" ht="11.25">
      <c r="A354" s="438" t="s">
        <v>16</v>
      </c>
      <c r="B354" s="0" t="s">
        <v>4180</v>
      </c>
      <c r="C354" s="0" t="s">
        <v>4181</v>
      </c>
      <c r="D354" s="0" t="s">
        <v>4180</v>
      </c>
      <c r="E354" s="0" t="s">
        <v>4181</v>
      </c>
      <c r="F354" s="0" t="s">
        <v>3235</v>
      </c>
      <c r="G354" s="0" t="s">
        <v>4206</v>
      </c>
    </row>
    <row customHeight="1" ht="11.25">
      <c r="A355" s="438" t="s">
        <v>16</v>
      </c>
      <c r="B355" s="0" t="s">
        <v>4180</v>
      </c>
      <c r="C355" s="0" t="s">
        <v>4181</v>
      </c>
      <c r="D355" s="0" t="s">
        <v>4207</v>
      </c>
      <c r="E355" s="0" t="s">
        <v>4208</v>
      </c>
      <c r="F355" s="0" t="s">
        <v>3238</v>
      </c>
      <c r="G355" s="0" t="s">
        <v>4209</v>
      </c>
    </row>
    <row customHeight="1" ht="11.25">
      <c r="A356" s="438" t="s">
        <v>16</v>
      </c>
      <c r="B356" s="0" t="s">
        <v>4210</v>
      </c>
      <c r="C356" s="0" t="s">
        <v>4211</v>
      </c>
      <c r="D356" s="0" t="s">
        <v>4212</v>
      </c>
      <c r="E356" s="0" t="s">
        <v>4213</v>
      </c>
      <c r="F356" s="0" t="s">
        <v>3238</v>
      </c>
      <c r="G356" s="0" t="s">
        <v>4214</v>
      </c>
    </row>
    <row customHeight="1" ht="11.25">
      <c r="A357" s="438" t="s">
        <v>16</v>
      </c>
      <c r="B357" s="0" t="s">
        <v>4210</v>
      </c>
      <c r="C357" s="0" t="s">
        <v>4211</v>
      </c>
      <c r="D357" s="0" t="s">
        <v>4215</v>
      </c>
      <c r="E357" s="0" t="s">
        <v>4216</v>
      </c>
      <c r="F357" s="0" t="s">
        <v>3238</v>
      </c>
      <c r="G357" s="0" t="s">
        <v>4217</v>
      </c>
    </row>
    <row customHeight="1" ht="11.25">
      <c r="A358" s="438" t="s">
        <v>16</v>
      </c>
      <c r="B358" s="0" t="s">
        <v>4210</v>
      </c>
      <c r="C358" s="0" t="s">
        <v>4211</v>
      </c>
      <c r="D358" s="0" t="s">
        <v>4218</v>
      </c>
      <c r="E358" s="0" t="s">
        <v>4219</v>
      </c>
      <c r="F358" s="0" t="s">
        <v>3238</v>
      </c>
      <c r="G358" s="0" t="s">
        <v>4220</v>
      </c>
    </row>
    <row customHeight="1" ht="11.25">
      <c r="A359" s="438" t="s">
        <v>16</v>
      </c>
      <c r="B359" s="0" t="s">
        <v>4210</v>
      </c>
      <c r="C359" s="0" t="s">
        <v>4211</v>
      </c>
      <c r="D359" s="0" t="s">
        <v>3861</v>
      </c>
      <c r="E359" s="0" t="s">
        <v>4221</v>
      </c>
      <c r="F359" s="0" t="s">
        <v>3238</v>
      </c>
      <c r="G359" s="0" t="s">
        <v>4222</v>
      </c>
    </row>
    <row customHeight="1" ht="11.25">
      <c r="A360" s="438" t="s">
        <v>16</v>
      </c>
      <c r="B360" s="0" t="s">
        <v>4210</v>
      </c>
      <c r="C360" s="0" t="s">
        <v>4211</v>
      </c>
      <c r="D360" s="0" t="s">
        <v>3607</v>
      </c>
      <c r="E360" s="0" t="s">
        <v>4223</v>
      </c>
      <c r="F360" s="0" t="s">
        <v>3238</v>
      </c>
      <c r="G360" s="0" t="s">
        <v>4224</v>
      </c>
    </row>
    <row customHeight="1" ht="11.25">
      <c r="A361" s="438" t="s">
        <v>16</v>
      </c>
      <c r="B361" s="0" t="s">
        <v>4210</v>
      </c>
      <c r="C361" s="0" t="s">
        <v>4211</v>
      </c>
      <c r="D361" s="0" t="s">
        <v>4210</v>
      </c>
      <c r="E361" s="0" t="s">
        <v>4211</v>
      </c>
      <c r="F361" s="0" t="s">
        <v>3235</v>
      </c>
      <c r="G361" s="0" t="s">
        <v>4225</v>
      </c>
    </row>
    <row customHeight="1" ht="11.25">
      <c r="A362" s="438" t="s">
        <v>16</v>
      </c>
      <c r="B362" s="0" t="s">
        <v>4210</v>
      </c>
      <c r="C362" s="0" t="s">
        <v>4211</v>
      </c>
      <c r="D362" s="0" t="s">
        <v>4226</v>
      </c>
      <c r="E362" s="0" t="s">
        <v>4227</v>
      </c>
      <c r="F362" s="0" t="s">
        <v>3238</v>
      </c>
      <c r="G362" s="0" t="s">
        <v>4228</v>
      </c>
    </row>
    <row customHeight="1" ht="11.25">
      <c r="A363" s="438" t="s">
        <v>16</v>
      </c>
      <c r="B363" s="0" t="s">
        <v>4229</v>
      </c>
      <c r="C363" s="0" t="s">
        <v>4230</v>
      </c>
      <c r="D363" s="0" t="s">
        <v>4150</v>
      </c>
      <c r="E363" s="0" t="s">
        <v>4231</v>
      </c>
      <c r="F363" s="0" t="s">
        <v>3238</v>
      </c>
      <c r="G363" s="0" t="s">
        <v>4232</v>
      </c>
    </row>
    <row customHeight="1" ht="11.25">
      <c r="A364" s="438" t="s">
        <v>16</v>
      </c>
      <c r="B364" s="0" t="s">
        <v>4229</v>
      </c>
      <c r="C364" s="0" t="s">
        <v>4230</v>
      </c>
      <c r="D364" s="0" t="s">
        <v>4233</v>
      </c>
      <c r="E364" s="0" t="s">
        <v>4234</v>
      </c>
      <c r="F364" s="0" t="s">
        <v>3238</v>
      </c>
      <c r="G364" s="0" t="s">
        <v>4235</v>
      </c>
    </row>
    <row customHeight="1" ht="11.25">
      <c r="A365" s="438" t="s">
        <v>16</v>
      </c>
      <c r="B365" s="0" t="s">
        <v>4229</v>
      </c>
      <c r="C365" s="0" t="s">
        <v>4230</v>
      </c>
      <c r="D365" s="0" t="s">
        <v>3842</v>
      </c>
      <c r="E365" s="0" t="s">
        <v>4236</v>
      </c>
      <c r="F365" s="0" t="s">
        <v>3238</v>
      </c>
      <c r="G365" s="0" t="s">
        <v>4237</v>
      </c>
    </row>
    <row customHeight="1" ht="11.25">
      <c r="A366" s="438" t="s">
        <v>16</v>
      </c>
      <c r="B366" s="0" t="s">
        <v>4229</v>
      </c>
      <c r="C366" s="0" t="s">
        <v>4230</v>
      </c>
      <c r="D366" s="0" t="s">
        <v>4238</v>
      </c>
      <c r="E366" s="0" t="s">
        <v>4239</v>
      </c>
      <c r="F366" s="0" t="s">
        <v>3238</v>
      </c>
      <c r="G366" s="0" t="s">
        <v>4240</v>
      </c>
    </row>
    <row customHeight="1" ht="11.25">
      <c r="A367" s="438" t="s">
        <v>16</v>
      </c>
      <c r="B367" s="0" t="s">
        <v>4229</v>
      </c>
      <c r="C367" s="0" t="s">
        <v>4230</v>
      </c>
      <c r="D367" s="0" t="s">
        <v>4241</v>
      </c>
      <c r="E367" s="0" t="s">
        <v>4242</v>
      </c>
      <c r="F367" s="0" t="s">
        <v>3238</v>
      </c>
      <c r="G367" s="0" t="s">
        <v>4243</v>
      </c>
    </row>
    <row customHeight="1" ht="11.25">
      <c r="A368" s="438" t="s">
        <v>16</v>
      </c>
      <c r="B368" s="0" t="s">
        <v>4229</v>
      </c>
      <c r="C368" s="0" t="s">
        <v>4230</v>
      </c>
      <c r="D368" s="0" t="s">
        <v>3308</v>
      </c>
      <c r="E368" s="0" t="s">
        <v>4244</v>
      </c>
      <c r="F368" s="0" t="s">
        <v>3238</v>
      </c>
      <c r="G368" s="0" t="s">
        <v>4245</v>
      </c>
    </row>
    <row customHeight="1" ht="11.25">
      <c r="A369" s="438" t="s">
        <v>16</v>
      </c>
      <c r="B369" s="0" t="s">
        <v>4229</v>
      </c>
      <c r="C369" s="0" t="s">
        <v>4230</v>
      </c>
      <c r="D369" s="0" t="s">
        <v>4246</v>
      </c>
      <c r="E369" s="0" t="s">
        <v>4247</v>
      </c>
      <c r="F369" s="0" t="s">
        <v>3238</v>
      </c>
      <c r="G369" s="0" t="s">
        <v>4248</v>
      </c>
    </row>
    <row customHeight="1" ht="11.25">
      <c r="A370" s="438" t="s">
        <v>16</v>
      </c>
      <c r="B370" s="0" t="s">
        <v>4229</v>
      </c>
      <c r="C370" s="0" t="s">
        <v>4230</v>
      </c>
      <c r="D370" s="0" t="s">
        <v>4249</v>
      </c>
      <c r="E370" s="0" t="s">
        <v>4250</v>
      </c>
      <c r="F370" s="0" t="s">
        <v>3238</v>
      </c>
      <c r="G370" s="0" t="s">
        <v>4251</v>
      </c>
    </row>
    <row customHeight="1" ht="11.25">
      <c r="A371" s="438" t="s">
        <v>16</v>
      </c>
      <c r="B371" s="0" t="s">
        <v>4229</v>
      </c>
      <c r="C371" s="0" t="s">
        <v>4230</v>
      </c>
      <c r="D371" s="0" t="s">
        <v>4229</v>
      </c>
      <c r="E371" s="0" t="s">
        <v>4230</v>
      </c>
      <c r="F371" s="0" t="s">
        <v>3235</v>
      </c>
      <c r="G371" s="0" t="s">
        <v>4252</v>
      </c>
    </row>
    <row customHeight="1" ht="11.25">
      <c r="A372" s="438" t="s">
        <v>16</v>
      </c>
      <c r="B372" s="0" t="s">
        <v>4229</v>
      </c>
      <c r="C372" s="0" t="s">
        <v>4230</v>
      </c>
      <c r="D372" s="0" t="s">
        <v>4253</v>
      </c>
      <c r="E372" s="0" t="s">
        <v>4254</v>
      </c>
      <c r="F372" s="0" t="s">
        <v>3277</v>
      </c>
      <c r="G372" s="0" t="s">
        <v>4255</v>
      </c>
    </row>
    <row customHeight="1" ht="11.25">
      <c r="A373" s="438" t="s">
        <v>16</v>
      </c>
      <c r="B373" s="0" t="s">
        <v>4229</v>
      </c>
      <c r="C373" s="0" t="s">
        <v>4230</v>
      </c>
      <c r="D373" s="0" t="s">
        <v>4256</v>
      </c>
      <c r="E373" s="0" t="s">
        <v>4257</v>
      </c>
      <c r="F373" s="0" t="s">
        <v>3238</v>
      </c>
      <c r="G373" s="0" t="s">
        <v>4258</v>
      </c>
    </row>
    <row customHeight="1" ht="11.25">
      <c r="A374" s="438" t="s">
        <v>16</v>
      </c>
      <c r="B374" s="0" t="s">
        <v>4229</v>
      </c>
      <c r="C374" s="0" t="s">
        <v>4230</v>
      </c>
      <c r="D374" s="0" t="s">
        <v>4259</v>
      </c>
      <c r="E374" s="0" t="s">
        <v>4260</v>
      </c>
      <c r="F374" s="0" t="s">
        <v>3238</v>
      </c>
      <c r="G374" s="0" t="s">
        <v>4261</v>
      </c>
    </row>
    <row customHeight="1" ht="11.25">
      <c r="A375" s="438" t="s">
        <v>16</v>
      </c>
      <c r="B375" s="0" t="s">
        <v>4262</v>
      </c>
      <c r="C375" s="0" t="s">
        <v>4263</v>
      </c>
      <c r="D375" s="0" t="s">
        <v>4264</v>
      </c>
      <c r="E375" s="0" t="s">
        <v>4265</v>
      </c>
      <c r="F375" s="0" t="s">
        <v>3238</v>
      </c>
      <c r="G375" s="0" t="s">
        <v>4266</v>
      </c>
    </row>
    <row customHeight="1" ht="11.25">
      <c r="A376" s="438" t="s">
        <v>16</v>
      </c>
      <c r="B376" s="0" t="s">
        <v>4262</v>
      </c>
      <c r="C376" s="0" t="s">
        <v>4263</v>
      </c>
      <c r="D376" s="0" t="s">
        <v>4267</v>
      </c>
      <c r="E376" s="0" t="s">
        <v>4268</v>
      </c>
      <c r="F376" s="0" t="s">
        <v>3238</v>
      </c>
      <c r="G376" s="0" t="s">
        <v>4269</v>
      </c>
    </row>
    <row customHeight="1" ht="11.25">
      <c r="A377" s="438" t="s">
        <v>16</v>
      </c>
      <c r="B377" s="0" t="s">
        <v>4262</v>
      </c>
      <c r="C377" s="0" t="s">
        <v>4263</v>
      </c>
      <c r="D377" s="0" t="s">
        <v>4270</v>
      </c>
      <c r="E377" s="0" t="s">
        <v>4271</v>
      </c>
      <c r="F377" s="0" t="s">
        <v>3238</v>
      </c>
      <c r="G377" s="0" t="s">
        <v>4272</v>
      </c>
    </row>
    <row customHeight="1" ht="11.25">
      <c r="A378" s="438" t="s">
        <v>16</v>
      </c>
      <c r="B378" s="0" t="s">
        <v>4262</v>
      </c>
      <c r="C378" s="0" t="s">
        <v>4263</v>
      </c>
      <c r="D378" s="0" t="s">
        <v>4273</v>
      </c>
      <c r="E378" s="0" t="s">
        <v>4274</v>
      </c>
      <c r="F378" s="0" t="s">
        <v>3238</v>
      </c>
      <c r="G378" s="0" t="s">
        <v>4275</v>
      </c>
    </row>
    <row customHeight="1" ht="11.25">
      <c r="A379" s="438" t="s">
        <v>16</v>
      </c>
      <c r="B379" s="0" t="s">
        <v>4262</v>
      </c>
      <c r="C379" s="0" t="s">
        <v>4263</v>
      </c>
      <c r="D379" s="0" t="s">
        <v>4276</v>
      </c>
      <c r="E379" s="0" t="s">
        <v>4277</v>
      </c>
      <c r="F379" s="0" t="s">
        <v>3238</v>
      </c>
      <c r="G379" s="0" t="s">
        <v>4278</v>
      </c>
    </row>
    <row customHeight="1" ht="11.25">
      <c r="A380" s="438" t="s">
        <v>16</v>
      </c>
      <c r="B380" s="0" t="s">
        <v>4262</v>
      </c>
      <c r="C380" s="0" t="s">
        <v>4263</v>
      </c>
      <c r="D380" s="0" t="s">
        <v>4279</v>
      </c>
      <c r="E380" s="0" t="s">
        <v>4280</v>
      </c>
      <c r="F380" s="0" t="s">
        <v>3238</v>
      </c>
      <c r="G380" s="0" t="s">
        <v>4281</v>
      </c>
    </row>
    <row customHeight="1" ht="11.25">
      <c r="A381" s="438" t="s">
        <v>16</v>
      </c>
      <c r="B381" s="0" t="s">
        <v>4262</v>
      </c>
      <c r="C381" s="0" t="s">
        <v>4263</v>
      </c>
      <c r="D381" s="0" t="s">
        <v>4282</v>
      </c>
      <c r="E381" s="0" t="s">
        <v>4283</v>
      </c>
      <c r="F381" s="0" t="s">
        <v>3238</v>
      </c>
      <c r="G381" s="0" t="s">
        <v>4284</v>
      </c>
    </row>
    <row customHeight="1" ht="11.25">
      <c r="A382" s="438" t="s">
        <v>16</v>
      </c>
      <c r="B382" s="0" t="s">
        <v>4262</v>
      </c>
      <c r="C382" s="0" t="s">
        <v>4263</v>
      </c>
      <c r="D382" s="0" t="s">
        <v>4262</v>
      </c>
      <c r="E382" s="0" t="s">
        <v>4263</v>
      </c>
      <c r="F382" s="0" t="s">
        <v>3235</v>
      </c>
      <c r="G382" s="0" t="s">
        <v>4285</v>
      </c>
    </row>
    <row customHeight="1" ht="11.25">
      <c r="A383" s="438" t="s">
        <v>16</v>
      </c>
      <c r="B383" s="0" t="s">
        <v>4262</v>
      </c>
      <c r="C383" s="0" t="s">
        <v>4263</v>
      </c>
      <c r="D383" s="0" t="s">
        <v>4286</v>
      </c>
      <c r="E383" s="0" t="s">
        <v>4287</v>
      </c>
      <c r="F383" s="0" t="s">
        <v>3277</v>
      </c>
      <c r="G383" s="0" t="s">
        <v>4288</v>
      </c>
    </row>
    <row customHeight="1" ht="11.25">
      <c r="A384" s="438" t="s">
        <v>16</v>
      </c>
      <c r="B384" s="0" t="s">
        <v>4262</v>
      </c>
      <c r="C384" s="0" t="s">
        <v>4263</v>
      </c>
      <c r="D384" s="0" t="s">
        <v>4289</v>
      </c>
      <c r="E384" s="0" t="s">
        <v>4290</v>
      </c>
      <c r="F384" s="0" t="s">
        <v>3238</v>
      </c>
      <c r="G384" s="0" t="s">
        <v>4291</v>
      </c>
    </row>
    <row customHeight="1" ht="11.25">
      <c r="A385" s="438" t="s">
        <v>16</v>
      </c>
      <c r="B385" s="0" t="s">
        <v>4262</v>
      </c>
      <c r="C385" s="0" t="s">
        <v>4263</v>
      </c>
      <c r="D385" s="0" t="s">
        <v>4292</v>
      </c>
      <c r="E385" s="0" t="s">
        <v>4293</v>
      </c>
      <c r="F385" s="0" t="s">
        <v>3238</v>
      </c>
      <c r="G385" s="0" t="s">
        <v>4294</v>
      </c>
    </row>
    <row customHeight="1" ht="11.25">
      <c r="A386" s="438" t="s">
        <v>16</v>
      </c>
      <c r="B386" s="0" t="s">
        <v>4295</v>
      </c>
      <c r="C386" s="0" t="s">
        <v>4296</v>
      </c>
      <c r="D386" s="0" t="s">
        <v>4297</v>
      </c>
      <c r="E386" s="0" t="s">
        <v>4298</v>
      </c>
      <c r="F386" s="0" t="s">
        <v>3238</v>
      </c>
      <c r="G386" s="0" t="s">
        <v>4299</v>
      </c>
    </row>
    <row customHeight="1" ht="11.25">
      <c r="A387" s="438" t="s">
        <v>16</v>
      </c>
      <c r="B387" s="0" t="s">
        <v>4295</v>
      </c>
      <c r="C387" s="0" t="s">
        <v>4296</v>
      </c>
      <c r="D387" s="0" t="s">
        <v>4295</v>
      </c>
      <c r="E387" s="0" t="s">
        <v>4296</v>
      </c>
      <c r="F387" s="0" t="s">
        <v>3235</v>
      </c>
      <c r="G387" s="0" t="s">
        <v>4300</v>
      </c>
    </row>
    <row customHeight="1" ht="11.25">
      <c r="A388" s="438" t="s">
        <v>16</v>
      </c>
      <c r="B388" s="0" t="s">
        <v>4295</v>
      </c>
      <c r="C388" s="0" t="s">
        <v>4296</v>
      </c>
      <c r="D388" s="0" t="s">
        <v>4301</v>
      </c>
      <c r="E388" s="0" t="s">
        <v>4302</v>
      </c>
      <c r="F388" s="0" t="s">
        <v>3238</v>
      </c>
      <c r="G388" s="0" t="s">
        <v>4303</v>
      </c>
    </row>
    <row customHeight="1" ht="11.25">
      <c r="A389" s="438" t="s">
        <v>16</v>
      </c>
      <c r="B389" s="0" t="s">
        <v>4295</v>
      </c>
      <c r="C389" s="0" t="s">
        <v>4296</v>
      </c>
      <c r="D389" s="0" t="s">
        <v>4304</v>
      </c>
      <c r="E389" s="0" t="s">
        <v>4305</v>
      </c>
      <c r="F389" s="0" t="s">
        <v>3238</v>
      </c>
      <c r="G389" s="0" t="s">
        <v>4306</v>
      </c>
    </row>
    <row customHeight="1" ht="11.25">
      <c r="A390" s="438" t="s">
        <v>16</v>
      </c>
      <c r="B390" s="0" t="s">
        <v>4307</v>
      </c>
      <c r="C390" s="0" t="s">
        <v>4308</v>
      </c>
      <c r="D390" s="0" t="s">
        <v>4309</v>
      </c>
      <c r="E390" s="0" t="s">
        <v>4310</v>
      </c>
      <c r="F390" s="0" t="s">
        <v>3238</v>
      </c>
      <c r="G390" s="0" t="s">
        <v>4311</v>
      </c>
    </row>
    <row customHeight="1" ht="11.25">
      <c r="A391" s="438" t="s">
        <v>16</v>
      </c>
      <c r="B391" s="0" t="s">
        <v>4307</v>
      </c>
      <c r="C391" s="0" t="s">
        <v>4308</v>
      </c>
      <c r="D391" s="0" t="s">
        <v>4312</v>
      </c>
      <c r="E391" s="0" t="s">
        <v>4313</v>
      </c>
      <c r="F391" s="0" t="s">
        <v>3238</v>
      </c>
      <c r="G391" s="0" t="s">
        <v>4314</v>
      </c>
    </row>
    <row customHeight="1" ht="11.25">
      <c r="A392" s="438" t="s">
        <v>16</v>
      </c>
      <c r="B392" s="0" t="s">
        <v>4307</v>
      </c>
      <c r="C392" s="0" t="s">
        <v>4308</v>
      </c>
      <c r="D392" s="0" t="s">
        <v>4315</v>
      </c>
      <c r="E392" s="0" t="s">
        <v>4316</v>
      </c>
      <c r="F392" s="0" t="s">
        <v>3238</v>
      </c>
      <c r="G392" s="0" t="s">
        <v>4317</v>
      </c>
    </row>
    <row customHeight="1" ht="11.25">
      <c r="A393" s="438" t="s">
        <v>16</v>
      </c>
      <c r="B393" s="0" t="s">
        <v>4307</v>
      </c>
      <c r="C393" s="0" t="s">
        <v>4308</v>
      </c>
      <c r="D393" s="0" t="s">
        <v>4318</v>
      </c>
      <c r="E393" s="0" t="s">
        <v>4319</v>
      </c>
      <c r="F393" s="0" t="s">
        <v>3238</v>
      </c>
      <c r="G393" s="0" t="s">
        <v>4320</v>
      </c>
    </row>
    <row customHeight="1" ht="11.25">
      <c r="A394" s="438" t="s">
        <v>16</v>
      </c>
      <c r="B394" s="0" t="s">
        <v>4307</v>
      </c>
      <c r="C394" s="0" t="s">
        <v>4308</v>
      </c>
      <c r="D394" s="0" t="s">
        <v>4321</v>
      </c>
      <c r="E394" s="0" t="s">
        <v>4322</v>
      </c>
      <c r="F394" s="0" t="s">
        <v>3238</v>
      </c>
      <c r="G394" s="0" t="s">
        <v>4323</v>
      </c>
    </row>
    <row customHeight="1" ht="11.25">
      <c r="A395" s="438" t="s">
        <v>16</v>
      </c>
      <c r="B395" s="0" t="s">
        <v>4307</v>
      </c>
      <c r="C395" s="0" t="s">
        <v>4308</v>
      </c>
      <c r="D395" s="0" t="s">
        <v>4324</v>
      </c>
      <c r="E395" s="0" t="s">
        <v>4325</v>
      </c>
      <c r="F395" s="0" t="s">
        <v>3238</v>
      </c>
      <c r="G395" s="0" t="s">
        <v>4326</v>
      </c>
    </row>
    <row customHeight="1" ht="11.25">
      <c r="A396" s="438" t="s">
        <v>16</v>
      </c>
      <c r="B396" s="0" t="s">
        <v>4307</v>
      </c>
      <c r="C396" s="0" t="s">
        <v>4308</v>
      </c>
      <c r="D396" s="0" t="s">
        <v>3671</v>
      </c>
      <c r="E396" s="0" t="s">
        <v>4327</v>
      </c>
      <c r="F396" s="0" t="s">
        <v>3238</v>
      </c>
      <c r="G396" s="0" t="s">
        <v>4328</v>
      </c>
    </row>
    <row customHeight="1" ht="11.25">
      <c r="A397" s="438" t="s">
        <v>16</v>
      </c>
      <c r="B397" s="0" t="s">
        <v>4307</v>
      </c>
      <c r="C397" s="0" t="s">
        <v>4308</v>
      </c>
      <c r="D397" s="0" t="s">
        <v>4329</v>
      </c>
      <c r="E397" s="0" t="s">
        <v>4330</v>
      </c>
      <c r="F397" s="0" t="s">
        <v>3238</v>
      </c>
      <c r="G397" s="0" t="s">
        <v>4331</v>
      </c>
    </row>
    <row customHeight="1" ht="11.25">
      <c r="A398" s="438" t="s">
        <v>16</v>
      </c>
      <c r="B398" s="0" t="s">
        <v>4307</v>
      </c>
      <c r="C398" s="0" t="s">
        <v>4308</v>
      </c>
      <c r="D398" s="0" t="s">
        <v>4332</v>
      </c>
      <c r="E398" s="0" t="s">
        <v>4333</v>
      </c>
      <c r="F398" s="0" t="s">
        <v>3238</v>
      </c>
      <c r="G398" s="0" t="s">
        <v>4334</v>
      </c>
    </row>
    <row customHeight="1" ht="11.25">
      <c r="A399" s="438" t="s">
        <v>16</v>
      </c>
      <c r="B399" s="0" t="s">
        <v>4307</v>
      </c>
      <c r="C399" s="0" t="s">
        <v>4308</v>
      </c>
      <c r="D399" s="0" t="s">
        <v>4307</v>
      </c>
      <c r="E399" s="0" t="s">
        <v>4308</v>
      </c>
      <c r="F399" s="0" t="s">
        <v>3235</v>
      </c>
      <c r="G399" s="0" t="s">
        <v>4335</v>
      </c>
    </row>
    <row customHeight="1" ht="11.25">
      <c r="A400" s="438" t="s">
        <v>16</v>
      </c>
      <c r="B400" s="0" t="s">
        <v>4307</v>
      </c>
      <c r="C400" s="0" t="s">
        <v>4308</v>
      </c>
      <c r="D400" s="0" t="s">
        <v>4336</v>
      </c>
      <c r="E400" s="0" t="s">
        <v>4337</v>
      </c>
      <c r="F400" s="0" t="s">
        <v>3238</v>
      </c>
      <c r="G400" s="0" t="s">
        <v>4338</v>
      </c>
    </row>
    <row customHeight="1" ht="11.25">
      <c r="A401" s="438" t="s">
        <v>16</v>
      </c>
      <c r="B401" s="0" t="s">
        <v>4339</v>
      </c>
      <c r="C401" s="0" t="s">
        <v>4340</v>
      </c>
      <c r="D401" s="0" t="s">
        <v>4341</v>
      </c>
      <c r="E401" s="0" t="s">
        <v>4342</v>
      </c>
      <c r="F401" s="0" t="s">
        <v>3238</v>
      </c>
      <c r="G401" s="0" t="s">
        <v>4343</v>
      </c>
    </row>
    <row customHeight="1" ht="11.25">
      <c r="A402" s="438" t="s">
        <v>16</v>
      </c>
      <c r="B402" s="0" t="s">
        <v>4339</v>
      </c>
      <c r="C402" s="0" t="s">
        <v>4340</v>
      </c>
      <c r="D402" s="0" t="s">
        <v>4344</v>
      </c>
      <c r="E402" s="0" t="s">
        <v>4345</v>
      </c>
      <c r="F402" s="0" t="s">
        <v>3238</v>
      </c>
      <c r="G402" s="0" t="s">
        <v>4346</v>
      </c>
    </row>
    <row customHeight="1" ht="11.25">
      <c r="A403" s="438" t="s">
        <v>16</v>
      </c>
      <c r="B403" s="0" t="s">
        <v>4339</v>
      </c>
      <c r="C403" s="0" t="s">
        <v>4340</v>
      </c>
      <c r="D403" s="0" t="s">
        <v>4347</v>
      </c>
      <c r="E403" s="0" t="s">
        <v>4348</v>
      </c>
      <c r="F403" s="0" t="s">
        <v>3238</v>
      </c>
      <c r="G403" s="0" t="s">
        <v>4349</v>
      </c>
    </row>
    <row customHeight="1" ht="11.25">
      <c r="A404" s="438" t="s">
        <v>16</v>
      </c>
      <c r="B404" s="0" t="s">
        <v>4339</v>
      </c>
      <c r="C404" s="0" t="s">
        <v>4340</v>
      </c>
      <c r="D404" s="0" t="s">
        <v>4350</v>
      </c>
      <c r="E404" s="0" t="s">
        <v>4351</v>
      </c>
      <c r="F404" s="0" t="s">
        <v>3238</v>
      </c>
      <c r="G404" s="0" t="s">
        <v>4352</v>
      </c>
    </row>
    <row customHeight="1" ht="11.25">
      <c r="A405" s="438" t="s">
        <v>16</v>
      </c>
      <c r="B405" s="0" t="s">
        <v>4339</v>
      </c>
      <c r="C405" s="0" t="s">
        <v>4340</v>
      </c>
      <c r="D405" s="0" t="s">
        <v>4353</v>
      </c>
      <c r="E405" s="0" t="s">
        <v>4354</v>
      </c>
      <c r="F405" s="0" t="s">
        <v>3238</v>
      </c>
      <c r="G405" s="0" t="s">
        <v>4355</v>
      </c>
    </row>
    <row customHeight="1" ht="11.25">
      <c r="A406" s="438" t="s">
        <v>16</v>
      </c>
      <c r="B406" s="0" t="s">
        <v>4339</v>
      </c>
      <c r="C406" s="0" t="s">
        <v>4340</v>
      </c>
      <c r="D406" s="0" t="s">
        <v>4356</v>
      </c>
      <c r="E406" s="0" t="s">
        <v>4357</v>
      </c>
      <c r="F406" s="0" t="s">
        <v>3238</v>
      </c>
      <c r="G406" s="0" t="s">
        <v>4358</v>
      </c>
    </row>
    <row customHeight="1" ht="11.25">
      <c r="A407" s="438" t="s">
        <v>16</v>
      </c>
      <c r="B407" s="0" t="s">
        <v>4339</v>
      </c>
      <c r="C407" s="0" t="s">
        <v>4340</v>
      </c>
      <c r="D407" s="0" t="s">
        <v>3771</v>
      </c>
      <c r="E407" s="0" t="s">
        <v>4359</v>
      </c>
      <c r="F407" s="0" t="s">
        <v>3238</v>
      </c>
      <c r="G407" s="0" t="s">
        <v>4360</v>
      </c>
    </row>
    <row customHeight="1" ht="11.25">
      <c r="A408" s="438" t="s">
        <v>16</v>
      </c>
      <c r="B408" s="0" t="s">
        <v>4339</v>
      </c>
      <c r="C408" s="0" t="s">
        <v>4340</v>
      </c>
      <c r="D408" s="0" t="s">
        <v>4361</v>
      </c>
      <c r="E408" s="0" t="s">
        <v>4362</v>
      </c>
      <c r="F408" s="0" t="s">
        <v>3238</v>
      </c>
      <c r="G408" s="0" t="s">
        <v>4363</v>
      </c>
    </row>
    <row customHeight="1" ht="11.25">
      <c r="A409" s="438" t="s">
        <v>16</v>
      </c>
      <c r="B409" s="0" t="s">
        <v>4339</v>
      </c>
      <c r="C409" s="0" t="s">
        <v>4340</v>
      </c>
      <c r="D409" s="0" t="s">
        <v>4174</v>
      </c>
      <c r="E409" s="0" t="s">
        <v>4364</v>
      </c>
      <c r="F409" s="0" t="s">
        <v>3238</v>
      </c>
      <c r="G409" s="0" t="s">
        <v>4365</v>
      </c>
    </row>
    <row customHeight="1" ht="11.25">
      <c r="A410" s="438" t="s">
        <v>16</v>
      </c>
      <c r="B410" s="0" t="s">
        <v>4339</v>
      </c>
      <c r="C410" s="0" t="s">
        <v>4340</v>
      </c>
      <c r="D410" s="0" t="s">
        <v>4339</v>
      </c>
      <c r="E410" s="0" t="s">
        <v>4340</v>
      </c>
      <c r="F410" s="0" t="s">
        <v>3235</v>
      </c>
      <c r="G410" s="0" t="s">
        <v>4366</v>
      </c>
    </row>
    <row customHeight="1" ht="11.25">
      <c r="A411" s="438" t="s">
        <v>16</v>
      </c>
      <c r="B411" s="0" t="s">
        <v>4339</v>
      </c>
      <c r="C411" s="0" t="s">
        <v>4340</v>
      </c>
      <c r="D411" s="0" t="s">
        <v>4367</v>
      </c>
      <c r="E411" s="0" t="s">
        <v>4368</v>
      </c>
      <c r="F411" s="0" t="s">
        <v>3238</v>
      </c>
      <c r="G411" s="0" t="s">
        <v>4369</v>
      </c>
    </row>
    <row customHeight="1" ht="11.25">
      <c r="A412" s="438" t="s">
        <v>16</v>
      </c>
      <c r="B412" s="0" t="s">
        <v>4339</v>
      </c>
      <c r="C412" s="0" t="s">
        <v>4340</v>
      </c>
      <c r="D412" s="0" t="s">
        <v>4370</v>
      </c>
      <c r="E412" s="0" t="s">
        <v>4371</v>
      </c>
      <c r="F412" s="0" t="s">
        <v>3238</v>
      </c>
      <c r="G412" s="0" t="s">
        <v>4372</v>
      </c>
    </row>
    <row customHeight="1" ht="11.25">
      <c r="A413" s="438" t="s">
        <v>16</v>
      </c>
      <c r="B413" s="0" t="s">
        <v>4373</v>
      </c>
      <c r="C413" s="0" t="s">
        <v>4374</v>
      </c>
      <c r="D413" s="0" t="s">
        <v>4375</v>
      </c>
      <c r="E413" s="0" t="s">
        <v>4376</v>
      </c>
      <c r="F413" s="0" t="s">
        <v>3238</v>
      </c>
      <c r="G413" s="0" t="s">
        <v>4377</v>
      </c>
    </row>
    <row customHeight="1" ht="11.25">
      <c r="A414" s="438" t="s">
        <v>16</v>
      </c>
      <c r="B414" s="0" t="s">
        <v>4373</v>
      </c>
      <c r="C414" s="0" t="s">
        <v>4374</v>
      </c>
      <c r="D414" s="0" t="s">
        <v>4378</v>
      </c>
      <c r="E414" s="0" t="s">
        <v>4379</v>
      </c>
      <c r="F414" s="0" t="s">
        <v>3238</v>
      </c>
      <c r="G414" s="0" t="s">
        <v>4380</v>
      </c>
    </row>
    <row customHeight="1" ht="11.25">
      <c r="A415" s="438" t="s">
        <v>16</v>
      </c>
      <c r="B415" s="0" t="s">
        <v>4373</v>
      </c>
      <c r="C415" s="0" t="s">
        <v>4374</v>
      </c>
      <c r="D415" s="0" t="s">
        <v>3960</v>
      </c>
      <c r="E415" s="0" t="s">
        <v>4381</v>
      </c>
      <c r="F415" s="0" t="s">
        <v>3238</v>
      </c>
      <c r="G415" s="0" t="s">
        <v>4382</v>
      </c>
    </row>
    <row customHeight="1" ht="11.25">
      <c r="A416" s="438" t="s">
        <v>16</v>
      </c>
      <c r="B416" s="0" t="s">
        <v>4373</v>
      </c>
      <c r="C416" s="0" t="s">
        <v>4374</v>
      </c>
      <c r="D416" s="0" t="s">
        <v>4383</v>
      </c>
      <c r="E416" s="0" t="s">
        <v>4384</v>
      </c>
      <c r="F416" s="0" t="s">
        <v>3238</v>
      </c>
      <c r="G416" s="0" t="s">
        <v>4385</v>
      </c>
    </row>
    <row customHeight="1" ht="11.25">
      <c r="A417" s="438" t="s">
        <v>16</v>
      </c>
      <c r="B417" s="0" t="s">
        <v>4373</v>
      </c>
      <c r="C417" s="0" t="s">
        <v>4374</v>
      </c>
      <c r="D417" s="0" t="s">
        <v>4386</v>
      </c>
      <c r="E417" s="0" t="s">
        <v>4387</v>
      </c>
      <c r="F417" s="0" t="s">
        <v>3238</v>
      </c>
      <c r="G417" s="0" t="s">
        <v>4388</v>
      </c>
    </row>
    <row customHeight="1" ht="11.25">
      <c r="A418" s="438" t="s">
        <v>16</v>
      </c>
      <c r="B418" s="0" t="s">
        <v>4373</v>
      </c>
      <c r="C418" s="0" t="s">
        <v>4374</v>
      </c>
      <c r="D418" s="0" t="s">
        <v>4389</v>
      </c>
      <c r="E418" s="0" t="s">
        <v>4390</v>
      </c>
      <c r="F418" s="0" t="s">
        <v>3238</v>
      </c>
      <c r="G418" s="0" t="s">
        <v>4391</v>
      </c>
    </row>
    <row customHeight="1" ht="11.25">
      <c r="A419" s="438" t="s">
        <v>16</v>
      </c>
      <c r="B419" s="0" t="s">
        <v>4373</v>
      </c>
      <c r="C419" s="0" t="s">
        <v>4374</v>
      </c>
      <c r="D419" s="0" t="s">
        <v>4392</v>
      </c>
      <c r="E419" s="0" t="s">
        <v>4393</v>
      </c>
      <c r="F419" s="0" t="s">
        <v>3238</v>
      </c>
      <c r="G419" s="0" t="s">
        <v>4394</v>
      </c>
    </row>
    <row customHeight="1" ht="11.25">
      <c r="A420" s="438" t="s">
        <v>16</v>
      </c>
      <c r="B420" s="0" t="s">
        <v>4373</v>
      </c>
      <c r="C420" s="0" t="s">
        <v>4374</v>
      </c>
      <c r="D420" s="0" t="s">
        <v>4373</v>
      </c>
      <c r="E420" s="0" t="s">
        <v>4374</v>
      </c>
      <c r="F420" s="0" t="s">
        <v>3235</v>
      </c>
      <c r="G420" s="0" t="s">
        <v>4395</v>
      </c>
    </row>
    <row customHeight="1" ht="11.25">
      <c r="A421" s="438" t="s">
        <v>16</v>
      </c>
      <c r="B421" s="0" t="s">
        <v>4373</v>
      </c>
      <c r="C421" s="0" t="s">
        <v>4374</v>
      </c>
      <c r="D421" s="0" t="s">
        <v>4396</v>
      </c>
      <c r="E421" s="0" t="s">
        <v>4397</v>
      </c>
      <c r="F421" s="0" t="s">
        <v>3659</v>
      </c>
      <c r="G421" s="0" t="s">
        <v>4398</v>
      </c>
    </row>
    <row customHeight="1" ht="11.25">
      <c r="A422" s="438" t="s">
        <v>16</v>
      </c>
      <c r="B422" s="0" t="s">
        <v>4399</v>
      </c>
      <c r="C422" s="0" t="s">
        <v>4400</v>
      </c>
      <c r="D422" s="0" t="s">
        <v>3604</v>
      </c>
      <c r="E422" s="0" t="s">
        <v>4401</v>
      </c>
      <c r="F422" s="0" t="s">
        <v>3238</v>
      </c>
      <c r="G422" s="0" t="s">
        <v>4402</v>
      </c>
    </row>
    <row customHeight="1" ht="11.25">
      <c r="A423" s="438" t="s">
        <v>16</v>
      </c>
      <c r="B423" s="0" t="s">
        <v>4399</v>
      </c>
      <c r="C423" s="0" t="s">
        <v>4400</v>
      </c>
      <c r="D423" s="0" t="s">
        <v>4403</v>
      </c>
      <c r="E423" s="0" t="s">
        <v>4404</v>
      </c>
      <c r="F423" s="0" t="s">
        <v>3238</v>
      </c>
      <c r="G423" s="0" t="s">
        <v>4405</v>
      </c>
    </row>
    <row customHeight="1" ht="11.25">
      <c r="A424" s="438" t="s">
        <v>16</v>
      </c>
      <c r="B424" s="0" t="s">
        <v>4399</v>
      </c>
      <c r="C424" s="0" t="s">
        <v>4400</v>
      </c>
      <c r="D424" s="0" t="s">
        <v>3771</v>
      </c>
      <c r="E424" s="0" t="s">
        <v>4406</v>
      </c>
      <c r="F424" s="0" t="s">
        <v>3238</v>
      </c>
      <c r="G424" s="0" t="s">
        <v>4407</v>
      </c>
    </row>
    <row customHeight="1" ht="11.25">
      <c r="A425" s="438" t="s">
        <v>16</v>
      </c>
      <c r="B425" s="0" t="s">
        <v>4399</v>
      </c>
      <c r="C425" s="0" t="s">
        <v>4400</v>
      </c>
      <c r="D425" s="0" t="s">
        <v>4408</v>
      </c>
      <c r="E425" s="0" t="s">
        <v>4409</v>
      </c>
      <c r="F425" s="0" t="s">
        <v>3238</v>
      </c>
      <c r="G425" s="0" t="s">
        <v>4410</v>
      </c>
    </row>
    <row customHeight="1" ht="11.25">
      <c r="A426" s="438" t="s">
        <v>16</v>
      </c>
      <c r="B426" s="0" t="s">
        <v>4399</v>
      </c>
      <c r="C426" s="0" t="s">
        <v>4400</v>
      </c>
      <c r="D426" s="0" t="s">
        <v>4411</v>
      </c>
      <c r="E426" s="0" t="s">
        <v>4412</v>
      </c>
      <c r="F426" s="0" t="s">
        <v>3238</v>
      </c>
      <c r="G426" s="0" t="s">
        <v>4413</v>
      </c>
    </row>
    <row customHeight="1" ht="11.25">
      <c r="A427" s="438" t="s">
        <v>16</v>
      </c>
      <c r="B427" s="0" t="s">
        <v>4399</v>
      </c>
      <c r="C427" s="0" t="s">
        <v>4400</v>
      </c>
      <c r="D427" s="0" t="s">
        <v>4414</v>
      </c>
      <c r="E427" s="0" t="s">
        <v>4415</v>
      </c>
      <c r="F427" s="0" t="s">
        <v>3238</v>
      </c>
      <c r="G427" s="0" t="s">
        <v>4416</v>
      </c>
    </row>
    <row customHeight="1" ht="11.25">
      <c r="A428" s="438" t="s">
        <v>16</v>
      </c>
      <c r="B428" s="0" t="s">
        <v>4399</v>
      </c>
      <c r="C428" s="0" t="s">
        <v>4400</v>
      </c>
      <c r="D428" s="0" t="s">
        <v>4417</v>
      </c>
      <c r="E428" s="0" t="s">
        <v>4418</v>
      </c>
      <c r="F428" s="0" t="s">
        <v>3238</v>
      </c>
      <c r="G428" s="0" t="s">
        <v>4419</v>
      </c>
    </row>
    <row customHeight="1" ht="11.25">
      <c r="A429" s="438" t="s">
        <v>16</v>
      </c>
      <c r="B429" s="0" t="s">
        <v>4399</v>
      </c>
      <c r="C429" s="0" t="s">
        <v>4400</v>
      </c>
      <c r="D429" s="0" t="s">
        <v>4399</v>
      </c>
      <c r="E429" s="0" t="s">
        <v>4400</v>
      </c>
      <c r="F429" s="0" t="s">
        <v>3235</v>
      </c>
      <c r="G429" s="0" t="s">
        <v>4420</v>
      </c>
    </row>
    <row customHeight="1" ht="11.25">
      <c r="A430" s="438" t="s">
        <v>16</v>
      </c>
      <c r="B430" s="0" t="s">
        <v>4399</v>
      </c>
      <c r="C430" s="0" t="s">
        <v>4400</v>
      </c>
      <c r="D430" s="0" t="s">
        <v>4421</v>
      </c>
      <c r="E430" s="0" t="s">
        <v>4422</v>
      </c>
      <c r="F430" s="0" t="s">
        <v>3238</v>
      </c>
      <c r="G430" s="0" t="s">
        <v>4423</v>
      </c>
    </row>
    <row customHeight="1" ht="11.25">
      <c r="A431" s="438" t="s">
        <v>16</v>
      </c>
      <c r="B431" s="0" t="s">
        <v>4399</v>
      </c>
      <c r="C431" s="0" t="s">
        <v>4400</v>
      </c>
      <c r="D431" s="0" t="s">
        <v>4259</v>
      </c>
      <c r="E431" s="0" t="s">
        <v>4424</v>
      </c>
      <c r="F431" s="0" t="s">
        <v>3238</v>
      </c>
      <c r="G431" s="0" t="s">
        <v>4425</v>
      </c>
    </row>
    <row customHeight="1" ht="11.25">
      <c r="A432" s="438" t="s">
        <v>16</v>
      </c>
      <c r="B432" s="0" t="s">
        <v>4426</v>
      </c>
      <c r="C432" s="0" t="s">
        <v>4427</v>
      </c>
      <c r="D432" s="0" t="s">
        <v>3629</v>
      </c>
      <c r="E432" s="0" t="s">
        <v>4428</v>
      </c>
      <c r="F432" s="0" t="s">
        <v>3238</v>
      </c>
      <c r="G432" s="0" t="s">
        <v>4429</v>
      </c>
    </row>
    <row customHeight="1" ht="11.25">
      <c r="A433" s="438" t="s">
        <v>16</v>
      </c>
      <c r="B433" s="0" t="s">
        <v>4426</v>
      </c>
      <c r="C433" s="0" t="s">
        <v>4427</v>
      </c>
      <c r="D433" s="0" t="s">
        <v>4430</v>
      </c>
      <c r="E433" s="0" t="s">
        <v>4431</v>
      </c>
      <c r="F433" s="0" t="s">
        <v>3238</v>
      </c>
      <c r="G433" s="0" t="s">
        <v>4432</v>
      </c>
    </row>
    <row customHeight="1" ht="11.25">
      <c r="A434" s="438" t="s">
        <v>16</v>
      </c>
      <c r="B434" s="0" t="s">
        <v>4426</v>
      </c>
      <c r="C434" s="0" t="s">
        <v>4427</v>
      </c>
      <c r="D434" s="0" t="s">
        <v>4433</v>
      </c>
      <c r="E434" s="0" t="s">
        <v>4434</v>
      </c>
      <c r="F434" s="0" t="s">
        <v>3238</v>
      </c>
      <c r="G434" s="0" t="s">
        <v>4435</v>
      </c>
    </row>
    <row customHeight="1" ht="11.25">
      <c r="A435" s="438" t="s">
        <v>16</v>
      </c>
      <c r="B435" s="0" t="s">
        <v>4426</v>
      </c>
      <c r="C435" s="0" t="s">
        <v>4427</v>
      </c>
      <c r="D435" s="0" t="s">
        <v>4436</v>
      </c>
      <c r="E435" s="0" t="s">
        <v>4437</v>
      </c>
      <c r="F435" s="0" t="s">
        <v>3238</v>
      </c>
      <c r="G435" s="0" t="s">
        <v>4438</v>
      </c>
    </row>
    <row customHeight="1" ht="11.25">
      <c r="A436" s="438" t="s">
        <v>16</v>
      </c>
      <c r="B436" s="0" t="s">
        <v>4426</v>
      </c>
      <c r="C436" s="0" t="s">
        <v>4427</v>
      </c>
      <c r="D436" s="0" t="s">
        <v>4439</v>
      </c>
      <c r="E436" s="0" t="s">
        <v>4440</v>
      </c>
      <c r="F436" s="0" t="s">
        <v>3238</v>
      </c>
      <c r="G436" s="0" t="s">
        <v>4441</v>
      </c>
    </row>
    <row customHeight="1" ht="11.25">
      <c r="A437" s="438" t="s">
        <v>16</v>
      </c>
      <c r="B437" s="0" t="s">
        <v>4426</v>
      </c>
      <c r="C437" s="0" t="s">
        <v>4427</v>
      </c>
      <c r="D437" s="0" t="s">
        <v>4442</v>
      </c>
      <c r="E437" s="0" t="s">
        <v>4443</v>
      </c>
      <c r="F437" s="0" t="s">
        <v>3238</v>
      </c>
      <c r="G437" s="0" t="s">
        <v>4444</v>
      </c>
    </row>
    <row customHeight="1" ht="11.25">
      <c r="A438" s="438" t="s">
        <v>16</v>
      </c>
      <c r="B438" s="0" t="s">
        <v>4426</v>
      </c>
      <c r="C438" s="0" t="s">
        <v>4427</v>
      </c>
      <c r="D438" s="0" t="s">
        <v>4426</v>
      </c>
      <c r="E438" s="0" t="s">
        <v>4427</v>
      </c>
      <c r="F438" s="0" t="s">
        <v>3235</v>
      </c>
      <c r="G438" s="0" t="s">
        <v>4445</v>
      </c>
    </row>
    <row customHeight="1" ht="11.25">
      <c r="A439" s="438" t="s">
        <v>16</v>
      </c>
      <c r="B439" s="0" t="s">
        <v>4426</v>
      </c>
      <c r="C439" s="0" t="s">
        <v>4427</v>
      </c>
      <c r="D439" s="0" t="s">
        <v>4446</v>
      </c>
      <c r="E439" s="0" t="s">
        <v>4447</v>
      </c>
      <c r="F439" s="0" t="s">
        <v>3277</v>
      </c>
      <c r="G439" s="0" t="s">
        <v>4448</v>
      </c>
    </row>
    <row customHeight="1" ht="11.25">
      <c r="A440" s="438" t="s">
        <v>16</v>
      </c>
      <c r="B440" s="0" t="s">
        <v>4449</v>
      </c>
      <c r="C440" s="0" t="s">
        <v>4450</v>
      </c>
      <c r="D440" s="0" t="s">
        <v>4451</v>
      </c>
      <c r="E440" s="0" t="s">
        <v>4452</v>
      </c>
      <c r="F440" s="0" t="s">
        <v>3238</v>
      </c>
      <c r="G440" s="0" t="s">
        <v>4453</v>
      </c>
    </row>
    <row customHeight="1" ht="11.25">
      <c r="A441" s="438" t="s">
        <v>16</v>
      </c>
      <c r="B441" s="0" t="s">
        <v>4449</v>
      </c>
      <c r="C441" s="0" t="s">
        <v>4450</v>
      </c>
      <c r="D441" s="0" t="s">
        <v>3565</v>
      </c>
      <c r="E441" s="0" t="s">
        <v>4454</v>
      </c>
      <c r="F441" s="0" t="s">
        <v>3238</v>
      </c>
      <c r="G441" s="0" t="s">
        <v>4455</v>
      </c>
    </row>
    <row customHeight="1" ht="11.25">
      <c r="A442" s="438" t="s">
        <v>16</v>
      </c>
      <c r="B442" s="0" t="s">
        <v>4449</v>
      </c>
      <c r="C442" s="0" t="s">
        <v>4450</v>
      </c>
      <c r="D442" s="0" t="s">
        <v>4456</v>
      </c>
      <c r="E442" s="0" t="s">
        <v>4457</v>
      </c>
      <c r="F442" s="0" t="s">
        <v>3238</v>
      </c>
      <c r="G442" s="0" t="s">
        <v>4458</v>
      </c>
    </row>
    <row customHeight="1" ht="11.25">
      <c r="A443" s="438" t="s">
        <v>16</v>
      </c>
      <c r="B443" s="0" t="s">
        <v>4449</v>
      </c>
      <c r="C443" s="0" t="s">
        <v>4450</v>
      </c>
      <c r="D443" s="0" t="s">
        <v>3607</v>
      </c>
      <c r="E443" s="0" t="s">
        <v>4459</v>
      </c>
      <c r="F443" s="0" t="s">
        <v>3238</v>
      </c>
      <c r="G443" s="0" t="s">
        <v>4460</v>
      </c>
    </row>
    <row customHeight="1" ht="11.25">
      <c r="A444" s="438" t="s">
        <v>16</v>
      </c>
      <c r="B444" s="0" t="s">
        <v>4449</v>
      </c>
      <c r="C444" s="0" t="s">
        <v>4450</v>
      </c>
      <c r="D444" s="0" t="s">
        <v>4461</v>
      </c>
      <c r="E444" s="0" t="s">
        <v>4462</v>
      </c>
      <c r="F444" s="0" t="s">
        <v>3238</v>
      </c>
      <c r="G444" s="0" t="s">
        <v>4463</v>
      </c>
    </row>
    <row customHeight="1" ht="11.25">
      <c r="A445" s="438" t="s">
        <v>16</v>
      </c>
      <c r="B445" s="0" t="s">
        <v>4449</v>
      </c>
      <c r="C445" s="0" t="s">
        <v>4450</v>
      </c>
      <c r="D445" s="0" t="s">
        <v>4464</v>
      </c>
      <c r="E445" s="0" t="s">
        <v>4465</v>
      </c>
      <c r="F445" s="0" t="s">
        <v>3238</v>
      </c>
      <c r="G445" s="0" t="s">
        <v>4466</v>
      </c>
    </row>
    <row customHeight="1" ht="11.25">
      <c r="A446" s="438" t="s">
        <v>16</v>
      </c>
      <c r="B446" s="0" t="s">
        <v>4449</v>
      </c>
      <c r="C446" s="0" t="s">
        <v>4450</v>
      </c>
      <c r="D446" s="0" t="s">
        <v>4467</v>
      </c>
      <c r="E446" s="0" t="s">
        <v>4468</v>
      </c>
      <c r="F446" s="0" t="s">
        <v>3238</v>
      </c>
      <c r="G446" s="0" t="s">
        <v>4469</v>
      </c>
    </row>
    <row customHeight="1" ht="11.25">
      <c r="A447" s="438" t="s">
        <v>16</v>
      </c>
      <c r="B447" s="0" t="s">
        <v>4449</v>
      </c>
      <c r="C447" s="0" t="s">
        <v>4450</v>
      </c>
      <c r="D447" s="0" t="s">
        <v>4470</v>
      </c>
      <c r="E447" s="0" t="s">
        <v>4471</v>
      </c>
      <c r="F447" s="0" t="s">
        <v>3238</v>
      </c>
      <c r="G447" s="0" t="s">
        <v>4472</v>
      </c>
    </row>
    <row customHeight="1" ht="11.25">
      <c r="A448" s="438" t="s">
        <v>16</v>
      </c>
      <c r="B448" s="0" t="s">
        <v>4449</v>
      </c>
      <c r="C448" s="0" t="s">
        <v>4450</v>
      </c>
      <c r="D448" s="0" t="s">
        <v>4473</v>
      </c>
      <c r="E448" s="0" t="s">
        <v>4474</v>
      </c>
      <c r="F448" s="0" t="s">
        <v>3238</v>
      </c>
      <c r="G448" s="0" t="s">
        <v>4475</v>
      </c>
    </row>
    <row customHeight="1" ht="11.25">
      <c r="A449" s="438" t="s">
        <v>16</v>
      </c>
      <c r="B449" s="0" t="s">
        <v>4449</v>
      </c>
      <c r="C449" s="0" t="s">
        <v>4450</v>
      </c>
      <c r="D449" s="0" t="s">
        <v>4476</v>
      </c>
      <c r="E449" s="0" t="s">
        <v>4477</v>
      </c>
      <c r="F449" s="0" t="s">
        <v>3238</v>
      </c>
      <c r="G449" s="0" t="s">
        <v>4478</v>
      </c>
    </row>
    <row customHeight="1" ht="11.25">
      <c r="A450" s="438" t="s">
        <v>16</v>
      </c>
      <c r="B450" s="0" t="s">
        <v>4449</v>
      </c>
      <c r="C450" s="0" t="s">
        <v>4450</v>
      </c>
      <c r="D450" s="0" t="s">
        <v>4479</v>
      </c>
      <c r="E450" s="0" t="s">
        <v>4480</v>
      </c>
      <c r="F450" s="0" t="s">
        <v>3238</v>
      </c>
      <c r="G450" s="0" t="s">
        <v>4481</v>
      </c>
    </row>
    <row customHeight="1" ht="11.25">
      <c r="A451" s="438" t="s">
        <v>16</v>
      </c>
      <c r="B451" s="0" t="s">
        <v>4449</v>
      </c>
      <c r="C451" s="0" t="s">
        <v>4450</v>
      </c>
      <c r="D451" s="0" t="s">
        <v>4449</v>
      </c>
      <c r="E451" s="0" t="s">
        <v>4450</v>
      </c>
      <c r="F451" s="0" t="s">
        <v>3235</v>
      </c>
      <c r="G451" s="0" t="s">
        <v>4482</v>
      </c>
    </row>
    <row customHeight="1" ht="11.25">
      <c r="A452" s="438" t="s">
        <v>16</v>
      </c>
      <c r="B452" s="0" t="s">
        <v>4449</v>
      </c>
      <c r="C452" s="0" t="s">
        <v>4450</v>
      </c>
      <c r="D452" s="0" t="s">
        <v>4483</v>
      </c>
      <c r="E452" s="0" t="s">
        <v>4484</v>
      </c>
      <c r="F452" s="0" t="s">
        <v>3238</v>
      </c>
      <c r="G452" s="0" t="s">
        <v>4485</v>
      </c>
    </row>
    <row customHeight="1" ht="11.25">
      <c r="A453" s="438" t="s">
        <v>16</v>
      </c>
      <c r="B453" s="0" t="s">
        <v>4449</v>
      </c>
      <c r="C453" s="0" t="s">
        <v>4450</v>
      </c>
      <c r="D453" s="0" t="s">
        <v>4486</v>
      </c>
      <c r="E453" s="0" t="s">
        <v>4487</v>
      </c>
      <c r="F453" s="0" t="s">
        <v>3238</v>
      </c>
      <c r="G453" s="0" t="s">
        <v>4488</v>
      </c>
    </row>
    <row customHeight="1" ht="11.25">
      <c r="A454" s="438" t="s">
        <v>16</v>
      </c>
      <c r="B454" s="0" t="s">
        <v>4449</v>
      </c>
      <c r="C454" s="0" t="s">
        <v>4450</v>
      </c>
      <c r="D454" s="0" t="s">
        <v>4489</v>
      </c>
      <c r="E454" s="0" t="s">
        <v>4490</v>
      </c>
      <c r="F454" s="0" t="s">
        <v>3238</v>
      </c>
      <c r="G454" s="0" t="s">
        <v>4491</v>
      </c>
    </row>
    <row customHeight="1" ht="11.25">
      <c r="A455" s="438" t="s">
        <v>16</v>
      </c>
      <c r="B455" s="0" t="s">
        <v>4492</v>
      </c>
      <c r="C455" s="0" t="s">
        <v>4493</v>
      </c>
      <c r="D455" s="0" t="s">
        <v>4494</v>
      </c>
      <c r="E455" s="0" t="s">
        <v>4495</v>
      </c>
      <c r="F455" s="0" t="s">
        <v>3238</v>
      </c>
      <c r="G455" s="0" t="s">
        <v>4496</v>
      </c>
    </row>
    <row customHeight="1" ht="11.25">
      <c r="A456" s="438" t="s">
        <v>16</v>
      </c>
      <c r="B456" s="0" t="s">
        <v>4492</v>
      </c>
      <c r="C456" s="0" t="s">
        <v>4493</v>
      </c>
      <c r="D456" s="0" t="s">
        <v>4497</v>
      </c>
      <c r="E456" s="0" t="s">
        <v>4498</v>
      </c>
      <c r="F456" s="0" t="s">
        <v>3238</v>
      </c>
      <c r="G456" s="0" t="s">
        <v>4499</v>
      </c>
    </row>
    <row customHeight="1" ht="11.25">
      <c r="A457" s="438" t="s">
        <v>16</v>
      </c>
      <c r="B457" s="0" t="s">
        <v>4492</v>
      </c>
      <c r="C457" s="0" t="s">
        <v>4493</v>
      </c>
      <c r="D457" s="0" t="s">
        <v>4500</v>
      </c>
      <c r="E457" s="0" t="s">
        <v>4501</v>
      </c>
      <c r="F457" s="0" t="s">
        <v>3238</v>
      </c>
      <c r="G457" s="0" t="s">
        <v>4502</v>
      </c>
    </row>
    <row customHeight="1" ht="11.25">
      <c r="A458" s="438" t="s">
        <v>16</v>
      </c>
      <c r="B458" s="0" t="s">
        <v>4492</v>
      </c>
      <c r="C458" s="0" t="s">
        <v>4493</v>
      </c>
      <c r="D458" s="0" t="s">
        <v>4503</v>
      </c>
      <c r="E458" s="0" t="s">
        <v>4504</v>
      </c>
      <c r="F458" s="0" t="s">
        <v>3238</v>
      </c>
      <c r="G458" s="0" t="s">
        <v>4505</v>
      </c>
    </row>
    <row customHeight="1" ht="11.25">
      <c r="A459" s="438" t="s">
        <v>16</v>
      </c>
      <c r="B459" s="0" t="s">
        <v>4492</v>
      </c>
      <c r="C459" s="0" t="s">
        <v>4493</v>
      </c>
      <c r="D459" s="0" t="s">
        <v>3629</v>
      </c>
      <c r="E459" s="0" t="s">
        <v>4506</v>
      </c>
      <c r="F459" s="0" t="s">
        <v>3238</v>
      </c>
      <c r="G459" s="0" t="s">
        <v>4507</v>
      </c>
    </row>
    <row customHeight="1" ht="11.25">
      <c r="A460" s="438" t="s">
        <v>16</v>
      </c>
      <c r="B460" s="0" t="s">
        <v>4492</v>
      </c>
      <c r="C460" s="0" t="s">
        <v>4493</v>
      </c>
      <c r="D460" s="0" t="s">
        <v>4508</v>
      </c>
      <c r="E460" s="0" t="s">
        <v>4509</v>
      </c>
      <c r="F460" s="0" t="s">
        <v>3238</v>
      </c>
      <c r="G460" s="0" t="s">
        <v>4510</v>
      </c>
    </row>
    <row customHeight="1" ht="11.25">
      <c r="A461" s="438" t="s">
        <v>16</v>
      </c>
      <c r="B461" s="0" t="s">
        <v>4492</v>
      </c>
      <c r="C461" s="0" t="s">
        <v>4493</v>
      </c>
      <c r="D461" s="0" t="s">
        <v>4511</v>
      </c>
      <c r="E461" s="0" t="s">
        <v>4512</v>
      </c>
      <c r="F461" s="0" t="s">
        <v>3238</v>
      </c>
      <c r="G461" s="0" t="s">
        <v>4513</v>
      </c>
    </row>
    <row customHeight="1" ht="11.25">
      <c r="A462" s="438" t="s">
        <v>16</v>
      </c>
      <c r="B462" s="0" t="s">
        <v>4492</v>
      </c>
      <c r="C462" s="0" t="s">
        <v>4493</v>
      </c>
      <c r="D462" s="0" t="s">
        <v>4514</v>
      </c>
      <c r="E462" s="0" t="s">
        <v>4515</v>
      </c>
      <c r="F462" s="0" t="s">
        <v>3238</v>
      </c>
      <c r="G462" s="0" t="s">
        <v>4516</v>
      </c>
    </row>
    <row customHeight="1" ht="11.25">
      <c r="A463" s="438" t="s">
        <v>16</v>
      </c>
      <c r="B463" s="0" t="s">
        <v>4492</v>
      </c>
      <c r="C463" s="0" t="s">
        <v>4493</v>
      </c>
      <c r="D463" s="0" t="s">
        <v>4517</v>
      </c>
      <c r="E463" s="0" t="s">
        <v>4518</v>
      </c>
      <c r="F463" s="0" t="s">
        <v>3238</v>
      </c>
      <c r="G463" s="0" t="s">
        <v>4519</v>
      </c>
    </row>
    <row customHeight="1" ht="11.25">
      <c r="A464" s="438" t="s">
        <v>16</v>
      </c>
      <c r="B464" s="0" t="s">
        <v>4492</v>
      </c>
      <c r="C464" s="0" t="s">
        <v>4493</v>
      </c>
      <c r="D464" s="0" t="s">
        <v>4492</v>
      </c>
      <c r="E464" s="0" t="s">
        <v>4493</v>
      </c>
      <c r="F464" s="0" t="s">
        <v>3235</v>
      </c>
      <c r="G464" s="0" t="s">
        <v>4520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44CDD-C7A5-EB31-351C-DDE31AF60738}"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0" t="s">
        <v>4521</v>
      </c>
      <c r="B1" s="900" t="s">
        <v>4522</v>
      </c>
      <c r="C1" s="1224" t="s">
        <v>4523</v>
      </c>
      <c r="D1" s="900" t="s">
        <v>4524</v>
      </c>
      <c r="E1" s="900" t="s">
        <v>4525</v>
      </c>
      <c r="F1" s="1224" t="s">
        <v>4526</v>
      </c>
      <c r="G1" s="1224" t="s">
        <v>4527</v>
      </c>
      <c r="H1" s="1224" t="s">
        <v>4528</v>
      </c>
      <c r="I1" s="1224" t="s">
        <v>4529</v>
      </c>
    </row>
    <row customHeight="1" ht="11.25">
      <c r="A2" s="5228" t="s">
        <v>108</v>
      </c>
      <c r="B2" s="5228" t="s">
        <v>4530</v>
      </c>
      <c r="C2" s="5228" t="s">
        <v>22</v>
      </c>
      <c r="D2" s="5228" t="s">
        <v>4531</v>
      </c>
      <c r="E2" s="5228" t="s">
        <v>4532</v>
      </c>
      <c r="F2" s="5228" t="s">
        <v>22</v>
      </c>
      <c r="G2" s="5228" t="s">
        <v>22</v>
      </c>
      <c r="H2" s="5228" t="s">
        <v>22</v>
      </c>
      <c r="I2" s="5228" t="s">
        <v>22</v>
      </c>
    </row>
    <row customHeight="1" ht="11.25">
      <c r="A3" s="5228" t="s">
        <v>109</v>
      </c>
      <c r="B3" s="5228" t="s">
        <v>4533</v>
      </c>
      <c r="C3" s="5228" t="s">
        <v>22</v>
      </c>
      <c r="D3" s="5228" t="s">
        <v>4534</v>
      </c>
      <c r="E3" s="5228" t="s">
        <v>4535</v>
      </c>
      <c r="F3" s="5228" t="s">
        <v>22</v>
      </c>
      <c r="G3" s="5228" t="s">
        <v>22</v>
      </c>
      <c r="H3" s="5228" t="s">
        <v>22</v>
      </c>
      <c r="I3" s="5228" t="s">
        <v>22</v>
      </c>
    </row>
    <row customHeight="1" ht="11.25">
      <c r="A4" s="5228" t="s">
        <v>89</v>
      </c>
      <c r="B4" s="5228" t="s">
        <v>4536</v>
      </c>
      <c r="C4" s="5228" t="s">
        <v>22</v>
      </c>
      <c r="D4" s="5228" t="s">
        <v>4537</v>
      </c>
      <c r="E4" s="5228" t="s">
        <v>4538</v>
      </c>
      <c r="F4" s="5228" t="s">
        <v>22</v>
      </c>
      <c r="G4" s="5228" t="s">
        <v>22</v>
      </c>
      <c r="H4" s="5228" t="s">
        <v>22</v>
      </c>
      <c r="I4" s="5228" t="s">
        <v>22</v>
      </c>
    </row>
    <row customHeight="1" ht="11.25">
      <c r="A5" s="5228" t="s">
        <v>90</v>
      </c>
      <c r="B5" s="5228" t="s">
        <v>4539</v>
      </c>
      <c r="C5" s="5228" t="s">
        <v>22</v>
      </c>
      <c r="D5" s="5228" t="s">
        <v>4537</v>
      </c>
      <c r="E5" s="5228" t="s">
        <v>4540</v>
      </c>
      <c r="F5" s="5228" t="s">
        <v>22</v>
      </c>
      <c r="G5" s="5228" t="s">
        <v>22</v>
      </c>
      <c r="H5" s="5228" t="s">
        <v>22</v>
      </c>
      <c r="I5" s="5228" t="s">
        <v>22</v>
      </c>
    </row>
    <row customHeight="1" ht="11.25">
      <c r="A6" s="5228" t="s">
        <v>110</v>
      </c>
      <c r="B6" s="5228" t="s">
        <v>4541</v>
      </c>
      <c r="C6" s="5228" t="s">
        <v>22</v>
      </c>
      <c r="D6" s="5228" t="s">
        <v>4534</v>
      </c>
      <c r="E6" s="5228" t="s">
        <v>4535</v>
      </c>
      <c r="F6" s="5228" t="s">
        <v>22</v>
      </c>
      <c r="G6" s="5228" t="s">
        <v>22</v>
      </c>
      <c r="H6" s="5228" t="s">
        <v>22</v>
      </c>
      <c r="I6" s="5228" t="s">
        <v>22</v>
      </c>
    </row>
    <row customHeight="1" ht="11.25">
      <c r="A7" s="5228" t="s">
        <v>91</v>
      </c>
      <c r="B7" s="5228" t="s">
        <v>4542</v>
      </c>
      <c r="C7" s="5228" t="s">
        <v>22</v>
      </c>
      <c r="D7" s="5228" t="s">
        <v>4543</v>
      </c>
      <c r="E7" s="5228" t="s">
        <v>4540</v>
      </c>
      <c r="F7" s="5228" t="s">
        <v>22</v>
      </c>
      <c r="G7" s="5228" t="s">
        <v>22</v>
      </c>
      <c r="H7" s="5228" t="s">
        <v>22</v>
      </c>
      <c r="I7" s="5228" t="s">
        <v>22</v>
      </c>
    </row>
    <row customHeight="1" ht="11.25">
      <c r="A8" s="5228" t="s">
        <v>92</v>
      </c>
      <c r="B8" s="5228" t="s">
        <v>4544</v>
      </c>
      <c r="C8" s="5228" t="s">
        <v>22</v>
      </c>
      <c r="D8" s="5228" t="s">
        <v>4545</v>
      </c>
      <c r="E8" s="5228" t="s">
        <v>4546</v>
      </c>
      <c r="F8" s="5228" t="s">
        <v>22</v>
      </c>
      <c r="G8" s="5228" t="s">
        <v>22</v>
      </c>
      <c r="H8" s="5228" t="s">
        <v>22</v>
      </c>
      <c r="I8" s="5228" t="s">
        <v>22</v>
      </c>
    </row>
    <row customHeight="1" ht="11.25">
      <c r="A9" s="5228" t="s">
        <v>111</v>
      </c>
      <c r="B9" s="5228" t="s">
        <v>4547</v>
      </c>
      <c r="C9" s="5228" t="s">
        <v>22</v>
      </c>
      <c r="D9" s="5228" t="s">
        <v>4548</v>
      </c>
      <c r="E9" s="5228" t="s">
        <v>4538</v>
      </c>
      <c r="F9" s="5228" t="s">
        <v>22</v>
      </c>
      <c r="G9" s="5228" t="s">
        <v>22</v>
      </c>
      <c r="H9" s="5228" t="s">
        <v>22</v>
      </c>
      <c r="I9" s="5228" t="s">
        <v>22</v>
      </c>
    </row>
    <row customHeight="1" ht="11.25">
      <c r="A10" s="5228" t="s">
        <v>148</v>
      </c>
      <c r="B10" s="5228" t="s">
        <v>4549</v>
      </c>
      <c r="C10" s="5228" t="s">
        <v>22</v>
      </c>
      <c r="D10" s="5228" t="s">
        <v>4548</v>
      </c>
      <c r="E10" s="5228" t="s">
        <v>4550</v>
      </c>
      <c r="F10" s="5228" t="s">
        <v>22</v>
      </c>
      <c r="G10" s="5228" t="s">
        <v>22</v>
      </c>
      <c r="H10" s="5228" t="s">
        <v>22</v>
      </c>
      <c r="I10" s="5228" t="s">
        <v>22</v>
      </c>
    </row>
    <row customHeight="1" ht="11.25">
      <c r="A11" s="5228" t="s">
        <v>149</v>
      </c>
      <c r="B11" s="5228" t="s">
        <v>4551</v>
      </c>
      <c r="C11" s="5228" t="s">
        <v>22</v>
      </c>
      <c r="D11" s="5228" t="s">
        <v>4552</v>
      </c>
      <c r="E11" s="5228" t="s">
        <v>4540</v>
      </c>
      <c r="F11" s="5228" t="s">
        <v>22</v>
      </c>
      <c r="G11" s="5228" t="s">
        <v>22</v>
      </c>
      <c r="H11" s="5228" t="s">
        <v>22</v>
      </c>
      <c r="I11" s="5228" t="s">
        <v>22</v>
      </c>
    </row>
    <row customHeight="1" ht="11.25">
      <c r="A12" s="5228" t="s">
        <v>150</v>
      </c>
      <c r="B12" s="5228" t="s">
        <v>4553</v>
      </c>
      <c r="C12" s="5228" t="s">
        <v>22</v>
      </c>
      <c r="D12" s="5228" t="s">
        <v>4534</v>
      </c>
      <c r="E12" s="5228" t="s">
        <v>4554</v>
      </c>
      <c r="F12" s="5228" t="s">
        <v>22</v>
      </c>
      <c r="G12" s="5228" t="s">
        <v>22</v>
      </c>
      <c r="H12" s="5228" t="s">
        <v>22</v>
      </c>
      <c r="I12" s="5228" t="s">
        <v>22</v>
      </c>
    </row>
    <row customHeight="1" ht="11.25">
      <c r="A13" s="5228" t="s">
        <v>151</v>
      </c>
      <c r="B13" s="5228" t="s">
        <v>4555</v>
      </c>
      <c r="C13" s="5228" t="s">
        <v>22</v>
      </c>
      <c r="D13" s="5228" t="s">
        <v>4534</v>
      </c>
      <c r="E13" s="5228" t="s">
        <v>4554</v>
      </c>
      <c r="F13" s="5228" t="s">
        <v>22</v>
      </c>
      <c r="G13" s="5228" t="s">
        <v>22</v>
      </c>
      <c r="H13" s="5228" t="s">
        <v>22</v>
      </c>
      <c r="I13" s="5228" t="s">
        <v>22</v>
      </c>
    </row>
    <row customHeight="1" ht="11.25">
      <c r="A14" s="5228" t="s">
        <v>152</v>
      </c>
      <c r="B14" s="5228" t="s">
        <v>4556</v>
      </c>
      <c r="C14" s="5228" t="s">
        <v>22</v>
      </c>
      <c r="D14" s="5228" t="s">
        <v>4534</v>
      </c>
      <c r="E14" s="5228" t="s">
        <v>4554</v>
      </c>
      <c r="F14" s="5228" t="s">
        <v>22</v>
      </c>
      <c r="G14" s="5228" t="s">
        <v>22</v>
      </c>
      <c r="H14" s="5228" t="s">
        <v>22</v>
      </c>
      <c r="I14" s="5228" t="s">
        <v>22</v>
      </c>
    </row>
    <row customHeight="1" ht="11.25">
      <c r="A15" s="5228" t="s">
        <v>153</v>
      </c>
      <c r="B15" s="5228" t="s">
        <v>4557</v>
      </c>
      <c r="C15" s="5228" t="s">
        <v>22</v>
      </c>
      <c r="D15" s="5228" t="s">
        <v>4534</v>
      </c>
      <c r="E15" s="5228" t="s">
        <v>4554</v>
      </c>
      <c r="F15" s="5228" t="s">
        <v>22</v>
      </c>
      <c r="G15" s="5228" t="s">
        <v>22</v>
      </c>
      <c r="H15" s="5228" t="s">
        <v>22</v>
      </c>
      <c r="I15" s="5228" t="s">
        <v>22</v>
      </c>
    </row>
    <row customHeight="1" ht="11.25">
      <c r="A16" s="5228" t="s">
        <v>1461</v>
      </c>
      <c r="B16" s="5228" t="s">
        <v>4558</v>
      </c>
      <c r="C16" s="5228" t="s">
        <v>22</v>
      </c>
      <c r="D16" s="5228" t="s">
        <v>4534</v>
      </c>
      <c r="E16" s="5228" t="s">
        <v>4554</v>
      </c>
      <c r="F16" s="5228" t="s">
        <v>22</v>
      </c>
      <c r="G16" s="5228" t="s">
        <v>22</v>
      </c>
      <c r="H16" s="5228" t="s">
        <v>22</v>
      </c>
      <c r="I16" s="5228" t="s">
        <v>22</v>
      </c>
    </row>
    <row customHeight="1" ht="11.25">
      <c r="A17" s="5228" t="s">
        <v>1467</v>
      </c>
      <c r="B17" s="5228" t="s">
        <v>4559</v>
      </c>
      <c r="C17" s="5228" t="s">
        <v>22</v>
      </c>
      <c r="D17" s="5228" t="s">
        <v>4534</v>
      </c>
      <c r="E17" s="5228" t="s">
        <v>4554</v>
      </c>
      <c r="F17" s="5228" t="s">
        <v>22</v>
      </c>
      <c r="G17" s="5228" t="s">
        <v>22</v>
      </c>
      <c r="H17" s="5228" t="s">
        <v>22</v>
      </c>
      <c r="I17" s="5228" t="s">
        <v>22</v>
      </c>
    </row>
    <row customHeight="1" ht="11.25">
      <c r="A18" s="5228" t="s">
        <v>1479</v>
      </c>
      <c r="B18" s="5228" t="s">
        <v>4560</v>
      </c>
      <c r="C18" s="5228" t="s">
        <v>22</v>
      </c>
      <c r="D18" s="5228" t="s">
        <v>4534</v>
      </c>
      <c r="E18" s="5228" t="s">
        <v>4554</v>
      </c>
      <c r="F18" s="5228" t="s">
        <v>22</v>
      </c>
      <c r="G18" s="5228" t="s">
        <v>22</v>
      </c>
      <c r="H18" s="5228" t="s">
        <v>22</v>
      </c>
      <c r="I18" s="5228" t="s">
        <v>22</v>
      </c>
    </row>
    <row customHeight="1" ht="11.25">
      <c r="A19" s="5228" t="s">
        <v>1493</v>
      </c>
      <c r="B19" s="5228" t="s">
        <v>4561</v>
      </c>
      <c r="C19" s="5228" t="s">
        <v>22</v>
      </c>
      <c r="D19" s="5228" t="s">
        <v>4534</v>
      </c>
      <c r="E19" s="5228" t="s">
        <v>4554</v>
      </c>
      <c r="F19" s="5228" t="s">
        <v>22</v>
      </c>
      <c r="G19" s="5228" t="s">
        <v>22</v>
      </c>
      <c r="H19" s="5228" t="s">
        <v>22</v>
      </c>
      <c r="I19" s="5228" t="s">
        <v>22</v>
      </c>
    </row>
    <row customHeight="1" ht="11.25">
      <c r="A20" s="5228" t="s">
        <v>1505</v>
      </c>
      <c r="B20" s="5228" t="s">
        <v>4562</v>
      </c>
      <c r="C20" s="5228" t="s">
        <v>22</v>
      </c>
      <c r="D20" s="5228" t="s">
        <v>4534</v>
      </c>
      <c r="E20" s="5228" t="s">
        <v>4554</v>
      </c>
      <c r="F20" s="5228" t="s">
        <v>22</v>
      </c>
      <c r="G20" s="5228" t="s">
        <v>22</v>
      </c>
      <c r="H20" s="5228" t="s">
        <v>22</v>
      </c>
      <c r="I20" s="5228" t="s">
        <v>22</v>
      </c>
    </row>
    <row customHeight="1" ht="11.25">
      <c r="A21" s="5228" t="s">
        <v>1514</v>
      </c>
      <c r="B21" s="5228" t="s">
        <v>4563</v>
      </c>
      <c r="C21" s="5228" t="s">
        <v>22</v>
      </c>
      <c r="D21" s="5228" t="s">
        <v>4534</v>
      </c>
      <c r="E21" s="5228" t="s">
        <v>4554</v>
      </c>
      <c r="F21" s="5228" t="s">
        <v>22</v>
      </c>
      <c r="G21" s="5228" t="s">
        <v>22</v>
      </c>
      <c r="H21" s="5228" t="s">
        <v>22</v>
      </c>
      <c r="I21" s="5228" t="s">
        <v>22</v>
      </c>
    </row>
    <row customHeight="1" ht="11.25">
      <c r="A22" s="5228" t="s">
        <v>1530</v>
      </c>
      <c r="B22" s="5228" t="s">
        <v>4564</v>
      </c>
      <c r="C22" s="5228" t="s">
        <v>22</v>
      </c>
      <c r="D22" s="5228" t="s">
        <v>4534</v>
      </c>
      <c r="E22" s="5228" t="s">
        <v>4554</v>
      </c>
      <c r="F22" s="5228" t="s">
        <v>22</v>
      </c>
      <c r="G22" s="5228" t="s">
        <v>22</v>
      </c>
      <c r="H22" s="5228" t="s">
        <v>22</v>
      </c>
      <c r="I22" s="5228" t="s">
        <v>22</v>
      </c>
    </row>
    <row customHeight="1" ht="11.25">
      <c r="A23" s="5228" t="s">
        <v>1537</v>
      </c>
      <c r="B23" s="5228" t="s">
        <v>4565</v>
      </c>
      <c r="C23" s="5228" t="s">
        <v>22</v>
      </c>
      <c r="D23" s="5228" t="s">
        <v>4534</v>
      </c>
      <c r="E23" s="5228" t="s">
        <v>4532</v>
      </c>
      <c r="F23" s="5228" t="s">
        <v>22</v>
      </c>
      <c r="G23" s="5228" t="s">
        <v>22</v>
      </c>
      <c r="H23" s="5228" t="s">
        <v>22</v>
      </c>
      <c r="I23" s="5228" t="s">
        <v>22</v>
      </c>
    </row>
    <row customHeight="1" ht="11.25">
      <c r="A24" s="5228" t="s">
        <v>1545</v>
      </c>
      <c r="B24" s="5228" t="s">
        <v>4566</v>
      </c>
      <c r="C24" s="5228" t="s">
        <v>22</v>
      </c>
      <c r="D24" s="5228" t="s">
        <v>4534</v>
      </c>
      <c r="E24" s="5228" t="s">
        <v>4554</v>
      </c>
      <c r="F24" s="5228" t="s">
        <v>22</v>
      </c>
      <c r="G24" s="5228" t="s">
        <v>22</v>
      </c>
      <c r="H24" s="5228" t="s">
        <v>22</v>
      </c>
      <c r="I24" s="5228" t="s">
        <v>22</v>
      </c>
    </row>
    <row customHeight="1" ht="11.25">
      <c r="A25" s="5228" t="s">
        <v>1552</v>
      </c>
      <c r="B25" s="5228" t="s">
        <v>4567</v>
      </c>
      <c r="C25" s="5228" t="s">
        <v>22</v>
      </c>
      <c r="D25" s="5228" t="s">
        <v>4534</v>
      </c>
      <c r="E25" s="5228" t="s">
        <v>4554</v>
      </c>
      <c r="F25" s="5228" t="s">
        <v>22</v>
      </c>
      <c r="G25" s="5228" t="s">
        <v>22</v>
      </c>
      <c r="H25" s="5228" t="s">
        <v>22</v>
      </c>
      <c r="I25" s="5228" t="s">
        <v>22</v>
      </c>
    </row>
    <row customHeight="1" ht="11.25">
      <c r="A26" s="5228" t="s">
        <v>1556</v>
      </c>
      <c r="B26" s="5228" t="s">
        <v>4568</v>
      </c>
      <c r="C26" s="5228" t="s">
        <v>22</v>
      </c>
      <c r="D26" s="5228" t="s">
        <v>4534</v>
      </c>
      <c r="E26" s="5228" t="s">
        <v>4554</v>
      </c>
      <c r="F26" s="5228" t="s">
        <v>22</v>
      </c>
      <c r="G26" s="5228" t="s">
        <v>22</v>
      </c>
      <c r="H26" s="5228" t="s">
        <v>22</v>
      </c>
      <c r="I26" s="5228" t="s">
        <v>22</v>
      </c>
    </row>
    <row customHeight="1" ht="11.25">
      <c r="A27" s="5228" t="s">
        <v>1561</v>
      </c>
      <c r="B27" s="5228" t="s">
        <v>4569</v>
      </c>
      <c r="C27" s="5228" t="s">
        <v>22</v>
      </c>
      <c r="D27" s="5228" t="s">
        <v>4534</v>
      </c>
      <c r="E27" s="5228" t="s">
        <v>4554</v>
      </c>
      <c r="F27" s="5228" t="s">
        <v>22</v>
      </c>
      <c r="G27" s="5228" t="s">
        <v>22</v>
      </c>
      <c r="H27" s="5228" t="s">
        <v>22</v>
      </c>
      <c r="I27" s="5228" t="s">
        <v>22</v>
      </c>
    </row>
    <row customHeight="1" ht="11.25">
      <c r="A28" s="5228" t="s">
        <v>1569</v>
      </c>
      <c r="B28" s="5228" t="s">
        <v>4570</v>
      </c>
      <c r="C28" s="5228" t="s">
        <v>22</v>
      </c>
      <c r="D28" s="5228" t="s">
        <v>4534</v>
      </c>
      <c r="E28" s="5228" t="s">
        <v>4554</v>
      </c>
      <c r="F28" s="5228" t="s">
        <v>22</v>
      </c>
      <c r="G28" s="5228" t="s">
        <v>22</v>
      </c>
      <c r="H28" s="5228" t="s">
        <v>22</v>
      </c>
      <c r="I28" s="5228" t="s">
        <v>22</v>
      </c>
    </row>
    <row customHeight="1" ht="11.25">
      <c r="A29" s="5228" t="s">
        <v>1571</v>
      </c>
      <c r="B29" s="5228" t="s">
        <v>4571</v>
      </c>
      <c r="C29" s="5228" t="s">
        <v>22</v>
      </c>
      <c r="D29" s="5228" t="s">
        <v>4534</v>
      </c>
      <c r="E29" s="5228" t="s">
        <v>4554</v>
      </c>
      <c r="F29" s="5228" t="s">
        <v>22</v>
      </c>
      <c r="G29" s="5228" t="s">
        <v>22</v>
      </c>
      <c r="H29" s="5228" t="s">
        <v>22</v>
      </c>
      <c r="I29" s="5228" t="s">
        <v>22</v>
      </c>
    </row>
    <row customHeight="1" ht="11.25">
      <c r="A30" s="5228" t="s">
        <v>1574</v>
      </c>
      <c r="B30" s="5228" t="s">
        <v>4572</v>
      </c>
      <c r="C30" s="5228" t="s">
        <v>22</v>
      </c>
      <c r="D30" s="5228" t="s">
        <v>4534</v>
      </c>
      <c r="E30" s="5228" t="s">
        <v>4554</v>
      </c>
      <c r="F30" s="5228" t="s">
        <v>22</v>
      </c>
      <c r="G30" s="5228" t="s">
        <v>22</v>
      </c>
      <c r="H30" s="5228" t="s">
        <v>22</v>
      </c>
      <c r="I30" s="5228" t="s">
        <v>22</v>
      </c>
    </row>
    <row customHeight="1" ht="11.25">
      <c r="A31" s="5228" t="s">
        <v>1580</v>
      </c>
      <c r="B31" s="5228" t="s">
        <v>4573</v>
      </c>
      <c r="C31" s="5228" t="s">
        <v>22</v>
      </c>
      <c r="D31" s="5228" t="s">
        <v>4534</v>
      </c>
      <c r="E31" s="5228" t="s">
        <v>4554</v>
      </c>
      <c r="F31" s="5228" t="s">
        <v>22</v>
      </c>
      <c r="G31" s="5228" t="s">
        <v>22</v>
      </c>
      <c r="H31" s="5228" t="s">
        <v>22</v>
      </c>
      <c r="I31" s="5228" t="s">
        <v>22</v>
      </c>
    </row>
    <row customHeight="1" ht="11.25">
      <c r="A32" s="5228" t="s">
        <v>1582</v>
      </c>
      <c r="B32" s="5228" t="s">
        <v>4574</v>
      </c>
      <c r="C32" s="5228" t="s">
        <v>22</v>
      </c>
      <c r="D32" s="5228" t="s">
        <v>4534</v>
      </c>
      <c r="E32" s="5228" t="s">
        <v>4554</v>
      </c>
      <c r="F32" s="5228" t="s">
        <v>22</v>
      </c>
      <c r="G32" s="5228" t="s">
        <v>22</v>
      </c>
      <c r="H32" s="5228" t="s">
        <v>22</v>
      </c>
      <c r="I32" s="5228" t="s">
        <v>22</v>
      </c>
    </row>
    <row customHeight="1" ht="11.25">
      <c r="A33" s="5228" t="s">
        <v>1584</v>
      </c>
      <c r="B33" s="5228" t="s">
        <v>4575</v>
      </c>
      <c r="C33" s="5228" t="s">
        <v>22</v>
      </c>
      <c r="D33" s="5228" t="s">
        <v>4534</v>
      </c>
      <c r="E33" s="5228" t="s">
        <v>4554</v>
      </c>
      <c r="F33" s="5228" t="s">
        <v>22</v>
      </c>
      <c r="G33" s="5228" t="s">
        <v>22</v>
      </c>
      <c r="H33" s="5228" t="s">
        <v>22</v>
      </c>
      <c r="I33" s="5228" t="s">
        <v>22</v>
      </c>
    </row>
    <row customHeight="1" ht="11.25">
      <c r="A34" s="5228" t="s">
        <v>1586</v>
      </c>
      <c r="B34" s="5228" t="s">
        <v>4576</v>
      </c>
      <c r="C34" s="5228" t="s">
        <v>22</v>
      </c>
      <c r="D34" s="5228" t="s">
        <v>4577</v>
      </c>
      <c r="E34" s="5228" t="s">
        <v>4578</v>
      </c>
      <c r="F34" s="5228" t="s">
        <v>22</v>
      </c>
      <c r="G34" s="5228" t="s">
        <v>22</v>
      </c>
      <c r="H34" s="5228" t="s">
        <v>22</v>
      </c>
      <c r="I34" s="5228" t="s">
        <v>22</v>
      </c>
    </row>
    <row customHeight="1" ht="11.25">
      <c r="A35" s="5228" t="s">
        <v>1591</v>
      </c>
      <c r="B35" s="5228" t="s">
        <v>4579</v>
      </c>
      <c r="C35" s="5228" t="s">
        <v>22</v>
      </c>
      <c r="D35" s="5228" t="s">
        <v>4531</v>
      </c>
      <c r="E35" s="5228" t="s">
        <v>4532</v>
      </c>
      <c r="F35" s="5228" t="s">
        <v>22</v>
      </c>
      <c r="G35" s="5228" t="s">
        <v>22</v>
      </c>
      <c r="H35" s="5228" t="s">
        <v>22</v>
      </c>
      <c r="I35" s="5228" t="s">
        <v>22</v>
      </c>
    </row>
    <row customHeight="1" ht="11.25">
      <c r="A36" s="5228" t="s">
        <v>1596</v>
      </c>
      <c r="B36" s="5228" t="s">
        <v>4580</v>
      </c>
      <c r="C36" s="5228" t="s">
        <v>22</v>
      </c>
      <c r="D36" s="5228" t="s">
        <v>4531</v>
      </c>
      <c r="E36" s="5228" t="s">
        <v>4532</v>
      </c>
      <c r="F36" s="5228" t="s">
        <v>22</v>
      </c>
      <c r="G36" s="5228" t="s">
        <v>22</v>
      </c>
      <c r="H36" s="5228" t="s">
        <v>22</v>
      </c>
      <c r="I36" s="5228" t="s">
        <v>22</v>
      </c>
    </row>
    <row customHeight="1" ht="11.25">
      <c r="A37" s="5228" t="s">
        <v>1600</v>
      </c>
      <c r="B37" s="5228" t="s">
        <v>4581</v>
      </c>
      <c r="C37" s="5228" t="s">
        <v>22</v>
      </c>
      <c r="D37" s="5228" t="s">
        <v>4531</v>
      </c>
      <c r="E37" s="5228" t="s">
        <v>4540</v>
      </c>
      <c r="F37" s="5228" t="s">
        <v>22</v>
      </c>
      <c r="G37" s="5228" t="s">
        <v>22</v>
      </c>
      <c r="H37" s="5228" t="s">
        <v>22</v>
      </c>
      <c r="I37" s="5228" t="s">
        <v>22</v>
      </c>
    </row>
    <row customHeight="1" ht="11.25">
      <c r="A38" s="5228" t="s">
        <v>1608</v>
      </c>
      <c r="B38" s="5228" t="s">
        <v>4582</v>
      </c>
      <c r="C38" s="5228" t="s">
        <v>22</v>
      </c>
      <c r="D38" s="5228" t="s">
        <v>4531</v>
      </c>
      <c r="E38" s="5228" t="s">
        <v>4540</v>
      </c>
      <c r="F38" s="5228" t="s">
        <v>22</v>
      </c>
      <c r="G38" s="5228" t="s">
        <v>22</v>
      </c>
      <c r="H38" s="5228" t="s">
        <v>22</v>
      </c>
      <c r="I38" s="5228" t="s">
        <v>22</v>
      </c>
    </row>
    <row customHeight="1" ht="11.25">
      <c r="A39" s="5228" t="s">
        <v>1614</v>
      </c>
      <c r="B39" s="5228" t="s">
        <v>4583</v>
      </c>
      <c r="C39" s="5228" t="s">
        <v>22</v>
      </c>
      <c r="D39" s="5228" t="s">
        <v>4545</v>
      </c>
      <c r="E39" s="5228" t="s">
        <v>4546</v>
      </c>
      <c r="F39" s="5228" t="s">
        <v>22</v>
      </c>
      <c r="G39" s="5228" t="s">
        <v>22</v>
      </c>
      <c r="H39" s="5228" t="s">
        <v>22</v>
      </c>
      <c r="I39" s="522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72CCD-59D4-784C-09C8-DEA267EFB07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55134-AF51-EBB8-8E88-4C68A40B00E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5" width="9.140625" hidden="1" customWidth="1"/>
    <col min="2" max="2" style="4521" width="9.140625" hidden="1" customWidth="1"/>
    <col min="3" max="3" style="4816" width="3.00390625" customWidth="1"/>
    <col min="4" max="4" style="4521" width="5.00390625" customWidth="1"/>
    <col min="5" max="5" style="4521" width="48.00390625" customWidth="1"/>
    <col min="6" max="6" style="4521" width="38.00390625" customWidth="1"/>
    <col min="7" max="7" style="4521" width="1.7109375" hidden="1" customWidth="1"/>
    <col min="8" max="11" style="4521" width="19.8515625" hidden="1" customWidth="1"/>
    <col min="12" max="12" style="4521" width="9.7109375" hidden="1" customWidth="1"/>
    <col min="13" max="18" style="4521" width="19.8515625" hidden="1" customWidth="1"/>
    <col min="19" max="19" style="4521" width="1.7109375" hidden="1" customWidth="1"/>
    <col min="20" max="22" style="4521" width="19.8515625" hidden="1" customWidth="1"/>
    <col min="23" max="23" style="4521" width="1.7109375" hidden="1" customWidth="1"/>
    <col min="24" max="26" style="4521" width="19.8515625" customWidth="1"/>
    <col min="27" max="27" style="4521" width="1.7109375" hidden="1" customWidth="1"/>
    <col min="28" max="29" style="4521" width="19.8515625" hidden="1" customWidth="1"/>
    <col min="30" max="30" style="4521" width="1.7109375" hidden="1" customWidth="1"/>
    <col min="31" max="32" style="4521" width="103.7109375" hidden="1" customWidth="1"/>
    <col min="33" max="33" style="4521" width="103.7109375" customWidth="1"/>
    <col min="34" max="34" style="4521" width="103.7109375" hidden="1" customWidth="1"/>
    <col min="35" max="35" style="3384" width="3.00390625" customWidth="1"/>
    <col min="36" max="38" style="4030" width="10.00390625" customWidth="1"/>
    <col min="39" max="39" style="4030" width="13.7109375" hidden="1" customWidth="1"/>
    <col min="40" max="40" style="4030" width="15.00390625" customWidth="1"/>
    <col min="41" max="41" style="4030" width="16.00390625" customWidth="1"/>
    <col min="42" max="45" style="4030" width="10.00390625" customWidth="1"/>
    <col min="46" max="46" style="4521" width="10.57421875" hidden="1"/>
  </cols>
  <sheetData>
    <row customHeight="1" ht="22.5" hidden="1">
      <c r="E1" s="477"/>
      <c r="F1" s="477"/>
      <c r="G1" s="477"/>
      <c r="H1" s="2282" t="s">
        <v>350</v>
      </c>
      <c r="I1" s="2282"/>
      <c r="J1" s="2282"/>
      <c r="K1" s="2282"/>
      <c r="L1" s="2282"/>
      <c r="M1" s="2282"/>
      <c r="N1" s="2282"/>
      <c r="O1" s="2282"/>
      <c r="P1" s="2282"/>
      <c r="Q1" s="2282"/>
      <c r="R1" s="2282"/>
      <c r="T1" s="2282" t="s">
        <v>351</v>
      </c>
      <c r="U1" s="2282"/>
      <c r="V1" s="2282"/>
      <c r="X1" s="2282" t="s">
        <v>352</v>
      </c>
      <c r="Y1" s="2282"/>
      <c r="Z1" s="2282"/>
      <c r="AB1" s="2282" t="s">
        <v>353</v>
      </c>
      <c r="AC1" s="2282"/>
      <c r="AT1" s="512" t="s">
        <v>14</v>
      </c>
    </row>
    <row customHeight="1" ht="14.25" hidden="1">
      <c r="AT2" s="512">
        <v>0</v>
      </c>
    </row>
    <row s="3322" customFormat="1" customHeight="1" ht="5.25">
      <c r="C3" s="766"/>
      <c r="D3" s="767"/>
      <c r="E3" s="767"/>
      <c r="F3" s="767"/>
      <c r="G3" s="767"/>
      <c r="H3" s="767" t="s">
        <v>354</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холодное водоснабжение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21" customFormat="1" customHeight="1" ht="18">
      <c r="A5" s="824"/>
      <c r="C5" s="887"/>
      <c r="D5" s="2279" t="str">
        <f>IF(org=0,"Не определено",org)</f>
        <v>МУП "ЖКХ Миллеровского района"</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7"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298</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299</v>
      </c>
      <c r="AF7" s="2288" t="s">
        <v>299</v>
      </c>
      <c r="AG7" s="2288" t="s">
        <v>299</v>
      </c>
      <c r="AH7" s="2288" t="s">
        <v>299</v>
      </c>
      <c r="AT7" s="512">
        <v>14</v>
      </c>
    </row>
    <row customHeight="1" ht="27.299999999999997">
      <c r="C8" s="515"/>
      <c r="D8" s="2192" t="s">
        <v>87</v>
      </c>
      <c r="E8" s="2288" t="str">
        <f>"Наименование "&amp;IF(TEMPLATE_SPHERE&lt;&gt;"HEAT","централизованной ","")&amp;"системы "&amp;TEMPLATE_SPHERE_RUS</f>
        <v>Наименование централизованной системы холодного водоснабжения</v>
      </c>
      <c r="F8" s="2288" t="str">
        <f>IF(TEMPLATE_SPHERE&lt;&gt;"HEAT","Регулируемый вид деятельности","Вид регулируемой деятельности")</f>
        <v>Регулируемый вид деятельности</v>
      </c>
      <c r="G8" s="893"/>
      <c r="H8" s="2289" t="s">
        <v>355</v>
      </c>
      <c r="I8" s="2291" t="s">
        <v>356</v>
      </c>
      <c r="J8" s="2288" t="s">
        <v>357</v>
      </c>
      <c r="K8" s="2288"/>
      <c r="L8" s="2288"/>
      <c r="M8" s="2283"/>
      <c r="N8" s="2288" t="s">
        <v>358</v>
      </c>
      <c r="O8" s="2288"/>
      <c r="P8" s="2288" t="s">
        <v>359</v>
      </c>
      <c r="Q8" s="2288"/>
      <c r="R8" s="2295" t="s">
        <v>360</v>
      </c>
      <c r="S8" s="889"/>
      <c r="T8" s="2293" t="s">
        <v>361</v>
      </c>
      <c r="U8" s="2293" t="s">
        <v>362</v>
      </c>
      <c r="V8" s="2293" t="s">
        <v>363</v>
      </c>
      <c r="W8" s="891"/>
      <c r="X8" s="2293" t="s">
        <v>364</v>
      </c>
      <c r="Y8" s="2293" t="s">
        <v>365</v>
      </c>
      <c r="Z8" s="2293" t="s">
        <v>366</v>
      </c>
      <c r="AA8" s="891"/>
      <c r="AB8" s="2293" t="s">
        <v>367</v>
      </c>
      <c r="AC8" s="2293" t="s">
        <v>360</v>
      </c>
      <c r="AD8" s="891"/>
      <c r="AE8" s="2288"/>
      <c r="AF8" s="2288"/>
      <c r="AG8" s="2288"/>
      <c r="AH8" s="2288"/>
      <c r="AT8" s="512">
        <v>26</v>
      </c>
    </row>
    <row customHeight="1" ht="46.199999999999996">
      <c r="C9" s="515"/>
      <c r="D9" s="2192"/>
      <c r="E9" s="2288"/>
      <c r="F9" s="2288"/>
      <c r="G9" s="894"/>
      <c r="H9" s="2290"/>
      <c r="I9" s="2292"/>
      <c r="J9" s="490" t="s">
        <v>368</v>
      </c>
      <c r="K9" s="490" t="s">
        <v>369</v>
      </c>
      <c r="L9" s="490" t="s">
        <v>370</v>
      </c>
      <c r="M9" s="496" t="s">
        <v>371</v>
      </c>
      <c r="N9" s="490" t="s">
        <v>372</v>
      </c>
      <c r="O9" s="490" t="s">
        <v>371</v>
      </c>
      <c r="P9" s="490" t="s">
        <v>373</v>
      </c>
      <c r="Q9" s="490" t="s">
        <v>371</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21" customFormat="1" customHeight="1" ht="11.25" hidden="1">
      <c r="C11" s="563"/>
      <c r="D11" s="564" t="s">
        <v>374</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108</v>
      </c>
      <c r="E12" s="1842" t="s">
        <v>22</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375</v>
      </c>
      <c r="AF12" s="2286" t="s">
        <v>376</v>
      </c>
      <c r="AG12" s="2286" t="s">
        <v>377</v>
      </c>
      <c r="AH12" s="2286" t="s">
        <v>378</v>
      </c>
      <c r="AI12" s="512"/>
      <c r="AM12" s="576"/>
      <c r="AP12" s="565" t="s">
        <v>379</v>
      </c>
      <c r="AQ12" s="565" t="s">
        <v>379</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81</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41F58-3761-EF26-5E88-42CA66D0DC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48" t="s">
        <v>130</v>
      </c>
      <c r="B1" s="248" t="s">
        <v>4584</v>
      </c>
    </row>
    <row customHeight="1" ht="11.25">
      <c r="A2" s="127" t="s">
        <v>97</v>
      </c>
      <c r="B2" s="127" t="s">
        <v>4585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E9278-A9E8-3E28-59E1-0752C6F209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0" t="s">
        <v>4586</v>
      </c>
      <c r="B1" s="900" t="s">
        <v>4587</v>
      </c>
    </row>
    <row customHeight="1" ht="11.25">
      <c r="A2" s="900">
        <v>4213775</v>
      </c>
      <c r="B2" s="900" t="s">
        <v>1218</v>
      </c>
    </row>
    <row customHeight="1" ht="11.25">
      <c r="A3" s="900">
        <v>4213784</v>
      </c>
      <c r="B3" s="900" t="s">
        <v>1252</v>
      </c>
    </row>
    <row customHeight="1" ht="11.25">
      <c r="A4" s="900">
        <v>4213781</v>
      </c>
      <c r="B4" s="900" t="s">
        <v>1245</v>
      </c>
    </row>
    <row customHeight="1" ht="11.25">
      <c r="A5" s="900">
        <v>4213776</v>
      </c>
      <c r="B5" s="900" t="s">
        <v>166</v>
      </c>
    </row>
    <row customHeight="1" ht="11.25">
      <c r="A6" s="900">
        <v>4213777</v>
      </c>
      <c r="B6" s="900" t="s">
        <v>172</v>
      </c>
    </row>
    <row customHeight="1" ht="11.25">
      <c r="A7" s="900">
        <v>4213778</v>
      </c>
      <c r="B7" s="900" t="s">
        <v>178</v>
      </c>
    </row>
    <row customHeight="1" ht="11.25">
      <c r="A8" s="900">
        <v>4213780</v>
      </c>
      <c r="B8" s="900" t="s">
        <v>184</v>
      </c>
    </row>
    <row customHeight="1" ht="11.25">
      <c r="A9" s="900">
        <v>4213779</v>
      </c>
      <c r="B9" s="900" t="s">
        <v>1386</v>
      </c>
    </row>
    <row customHeight="1" ht="11.25">
      <c r="A10" s="900">
        <v>4213783</v>
      </c>
      <c r="B10" s="900" t="s">
        <v>1401</v>
      </c>
    </row>
    <row customHeight="1" ht="11.25">
      <c r="A11" s="900">
        <v>4213782</v>
      </c>
      <c r="B11" s="900"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ED665-9D18-8D98-20A8-9040C0AACEC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0" t="s">
        <v>4586</v>
      </c>
      <c r="B1" s="900" t="s">
        <v>4588</v>
      </c>
    </row>
    <row customHeight="1" ht="11.25">
      <c r="A2" s="900" t="s">
        <v>117</v>
      </c>
      <c r="B2" s="900" t="s">
        <v>1500</v>
      </c>
    </row>
    <row customHeight="1" ht="11.25">
      <c r="A3" s="900" t="s">
        <v>4589</v>
      </c>
      <c r="B3" s="900" t="s">
        <v>1510</v>
      </c>
    </row>
    <row customHeight="1" ht="11.25">
      <c r="A4" s="900" t="s">
        <v>4590</v>
      </c>
      <c r="B4" s="900" t="s">
        <v>1519</v>
      </c>
    </row>
    <row customHeight="1" ht="11.25">
      <c r="A5" s="900" t="s">
        <v>4591</v>
      </c>
      <c r="B5" s="900" t="s">
        <v>1528</v>
      </c>
    </row>
    <row customHeight="1" ht="11.25">
      <c r="A6" s="900" t="s">
        <v>4592</v>
      </c>
      <c r="B6" s="900" t="s">
        <v>1534</v>
      </c>
    </row>
    <row customHeight="1" ht="11.25">
      <c r="A7" s="900" t="s">
        <v>4593</v>
      </c>
      <c r="B7" s="900" t="s">
        <v>1542</v>
      </c>
    </row>
    <row customHeight="1" ht="11.25">
      <c r="A8" s="900" t="s">
        <v>4594</v>
      </c>
      <c r="B8" s="900"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BD838-BF48-D3B6-3A68-5F4E78AF1C1B}"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438" t="s">
        <v>3226</v>
      </c>
      <c r="B1" s="438" t="s">
        <v>3227</v>
      </c>
      <c r="C1" s="438" t="s">
        <v>3228</v>
      </c>
      <c r="D1" s="438" t="s">
        <v>3229</v>
      </c>
      <c r="E1" s="0" t="s">
        <v>3230</v>
      </c>
      <c r="F1" s="0" t="s">
        <v>3231</v>
      </c>
      <c r="G1" s="0" t="s">
        <v>3232</v>
      </c>
    </row>
    <row customHeight="1" ht="11.25">
      <c r="A2" s="0" t="s">
        <v>16</v>
      </c>
      <c r="B2" s="0" t="s">
        <v>3233</v>
      </c>
      <c r="C2" s="0" t="s">
        <v>3234</v>
      </c>
      <c r="D2" s="0" t="s">
        <v>3233</v>
      </c>
      <c r="E2" s="0" t="s">
        <v>3234</v>
      </c>
      <c r="F2" s="0" t="s">
        <v>3235</v>
      </c>
      <c r="G2" s="0" t="s">
        <v>108</v>
      </c>
    </row>
    <row customHeight="1" ht="11.25">
      <c r="A3" s="0" t="s">
        <v>16</v>
      </c>
      <c r="B3" s="0" t="s">
        <v>3233</v>
      </c>
      <c r="C3" s="0" t="s">
        <v>3234</v>
      </c>
      <c r="D3" s="0" t="s">
        <v>3236</v>
      </c>
      <c r="E3" s="0" t="s">
        <v>3237</v>
      </c>
      <c r="F3" s="0" t="s">
        <v>3238</v>
      </c>
      <c r="G3" s="0" t="s">
        <v>109</v>
      </c>
    </row>
    <row customHeight="1" ht="11.25">
      <c r="A4" s="0" t="s">
        <v>16</v>
      </c>
      <c r="B4" s="0" t="s">
        <v>3233</v>
      </c>
      <c r="C4" s="0" t="s">
        <v>3234</v>
      </c>
      <c r="D4" s="0" t="s">
        <v>3239</v>
      </c>
      <c r="E4" s="0" t="s">
        <v>3240</v>
      </c>
      <c r="F4" s="0" t="s">
        <v>3238</v>
      </c>
      <c r="G4" s="0" t="s">
        <v>89</v>
      </c>
    </row>
    <row customHeight="1" ht="11.25">
      <c r="A5" s="0" t="s">
        <v>16</v>
      </c>
      <c r="B5" s="0" t="s">
        <v>3233</v>
      </c>
      <c r="C5" s="0" t="s">
        <v>3234</v>
      </c>
      <c r="D5" s="0" t="s">
        <v>3241</v>
      </c>
      <c r="E5" s="0" t="s">
        <v>3242</v>
      </c>
      <c r="F5" s="0" t="s">
        <v>3238</v>
      </c>
      <c r="G5" s="0" t="s">
        <v>90</v>
      </c>
    </row>
    <row customHeight="1" ht="11.25">
      <c r="A6" s="0" t="s">
        <v>16</v>
      </c>
      <c r="B6" s="0" t="s">
        <v>3233</v>
      </c>
      <c r="C6" s="0" t="s">
        <v>3234</v>
      </c>
      <c r="D6" s="0" t="s">
        <v>3243</v>
      </c>
      <c r="E6" s="0" t="s">
        <v>3244</v>
      </c>
      <c r="F6" s="0" t="s">
        <v>3238</v>
      </c>
      <c r="G6" s="0" t="s">
        <v>110</v>
      </c>
    </row>
    <row customHeight="1" ht="11.25">
      <c r="A7" s="0" t="s">
        <v>16</v>
      </c>
      <c r="B7" s="0" t="s">
        <v>3233</v>
      </c>
      <c r="C7" s="0" t="s">
        <v>3234</v>
      </c>
      <c r="D7" s="0" t="s">
        <v>3245</v>
      </c>
      <c r="E7" s="0" t="s">
        <v>3246</v>
      </c>
      <c r="F7" s="0" t="s">
        <v>3238</v>
      </c>
      <c r="G7" s="0" t="s">
        <v>91</v>
      </c>
    </row>
    <row customHeight="1" ht="11.25">
      <c r="A8" s="0" t="s">
        <v>16</v>
      </c>
      <c r="B8" s="0" t="s">
        <v>3233</v>
      </c>
      <c r="C8" s="0" t="s">
        <v>3234</v>
      </c>
      <c r="D8" s="0" t="s">
        <v>3247</v>
      </c>
      <c r="E8" s="0" t="s">
        <v>3248</v>
      </c>
      <c r="F8" s="0" t="s">
        <v>3238</v>
      </c>
      <c r="G8" s="0" t="s">
        <v>92</v>
      </c>
    </row>
    <row customHeight="1" ht="11.25">
      <c r="A9" s="0" t="s">
        <v>16</v>
      </c>
      <c r="B9" s="0" t="s">
        <v>3233</v>
      </c>
      <c r="C9" s="0" t="s">
        <v>3234</v>
      </c>
      <c r="D9" s="0" t="s">
        <v>3249</v>
      </c>
      <c r="E9" s="0" t="s">
        <v>3250</v>
      </c>
      <c r="F9" s="0" t="s">
        <v>3238</v>
      </c>
      <c r="G9" s="0" t="s">
        <v>111</v>
      </c>
    </row>
    <row customHeight="1" ht="11.25">
      <c r="A10" s="0" t="s">
        <v>16</v>
      </c>
      <c r="B10" s="0" t="s">
        <v>3233</v>
      </c>
      <c r="C10" s="0" t="s">
        <v>3234</v>
      </c>
      <c r="D10" s="0" t="s">
        <v>3251</v>
      </c>
      <c r="E10" s="0" t="s">
        <v>3252</v>
      </c>
      <c r="F10" s="0" t="s">
        <v>3238</v>
      </c>
      <c r="G10" s="0" t="s">
        <v>148</v>
      </c>
    </row>
    <row customHeight="1" ht="11.25">
      <c r="A11" s="0" t="s">
        <v>16</v>
      </c>
      <c r="B11" s="0" t="s">
        <v>3233</v>
      </c>
      <c r="C11" s="0" t="s">
        <v>3234</v>
      </c>
      <c r="D11" s="0" t="s">
        <v>3253</v>
      </c>
      <c r="E11" s="0" t="s">
        <v>3254</v>
      </c>
      <c r="F11" s="0" t="s">
        <v>3238</v>
      </c>
      <c r="G11" s="0" t="s">
        <v>149</v>
      </c>
    </row>
    <row customHeight="1" ht="11.25">
      <c r="A12" s="0" t="s">
        <v>16</v>
      </c>
      <c r="B12" s="0" t="s">
        <v>3233</v>
      </c>
      <c r="C12" s="0" t="s">
        <v>3234</v>
      </c>
      <c r="D12" s="0" t="s">
        <v>3255</v>
      </c>
      <c r="E12" s="0" t="s">
        <v>3256</v>
      </c>
      <c r="F12" s="0" t="s">
        <v>3238</v>
      </c>
      <c r="G12" s="0" t="s">
        <v>150</v>
      </c>
    </row>
    <row customHeight="1" ht="11.25">
      <c r="A13" s="0" t="s">
        <v>16</v>
      </c>
      <c r="B13" s="0" t="s">
        <v>3233</v>
      </c>
      <c r="C13" s="0" t="s">
        <v>3234</v>
      </c>
      <c r="D13" s="0" t="s">
        <v>3257</v>
      </c>
      <c r="E13" s="0" t="s">
        <v>3258</v>
      </c>
      <c r="F13" s="0" t="s">
        <v>3238</v>
      </c>
      <c r="G13" s="0" t="s">
        <v>151</v>
      </c>
    </row>
    <row customHeight="1" ht="11.25">
      <c r="A14" s="0" t="s">
        <v>16</v>
      </c>
      <c r="B14" s="0" t="s">
        <v>3233</v>
      </c>
      <c r="C14" s="0" t="s">
        <v>3234</v>
      </c>
      <c r="D14" s="0" t="s">
        <v>3259</v>
      </c>
      <c r="E14" s="0" t="s">
        <v>3260</v>
      </c>
      <c r="F14" s="0" t="s">
        <v>3238</v>
      </c>
      <c r="G14" s="0" t="s">
        <v>152</v>
      </c>
    </row>
    <row customHeight="1" ht="11.25">
      <c r="A15" s="0" t="s">
        <v>16</v>
      </c>
      <c r="B15" s="0" t="s">
        <v>3233</v>
      </c>
      <c r="C15" s="0" t="s">
        <v>3234</v>
      </c>
      <c r="D15" s="0" t="s">
        <v>3261</v>
      </c>
      <c r="E15" s="0" t="s">
        <v>3262</v>
      </c>
      <c r="F15" s="0" t="s">
        <v>3238</v>
      </c>
      <c r="G15" s="0" t="s">
        <v>153</v>
      </c>
    </row>
    <row customHeight="1" ht="11.25">
      <c r="A16" s="0" t="s">
        <v>16</v>
      </c>
      <c r="B16" s="0" t="s">
        <v>3233</v>
      </c>
      <c r="C16" s="0" t="s">
        <v>3234</v>
      </c>
      <c r="D16" s="0" t="s">
        <v>3263</v>
      </c>
      <c r="E16" s="0" t="s">
        <v>3264</v>
      </c>
      <c r="F16" s="0" t="s">
        <v>3238</v>
      </c>
      <c r="G16" s="0" t="s">
        <v>1461</v>
      </c>
    </row>
    <row customHeight="1" ht="11.25">
      <c r="A17" s="0" t="s">
        <v>16</v>
      </c>
      <c r="B17" s="0" t="s">
        <v>3233</v>
      </c>
      <c r="C17" s="0" t="s">
        <v>3234</v>
      </c>
      <c r="D17" s="0" t="s">
        <v>3265</v>
      </c>
      <c r="E17" s="0" t="s">
        <v>3266</v>
      </c>
      <c r="F17" s="0" t="s">
        <v>3238</v>
      </c>
      <c r="G17" s="0" t="s">
        <v>1467</v>
      </c>
    </row>
    <row customHeight="1" ht="11.25">
      <c r="A18" s="0" t="s">
        <v>16</v>
      </c>
      <c r="B18" s="0" t="s">
        <v>3233</v>
      </c>
      <c r="C18" s="0" t="s">
        <v>3234</v>
      </c>
      <c r="D18" s="0" t="s">
        <v>3267</v>
      </c>
      <c r="E18" s="0" t="s">
        <v>3268</v>
      </c>
      <c r="F18" s="0" t="s">
        <v>3238</v>
      </c>
      <c r="G18" s="0" t="s">
        <v>1479</v>
      </c>
    </row>
    <row customHeight="1" ht="11.25">
      <c r="A19" s="0" t="s">
        <v>16</v>
      </c>
      <c r="B19" s="0" t="s">
        <v>3233</v>
      </c>
      <c r="C19" s="0" t="s">
        <v>3234</v>
      </c>
      <c r="D19" s="0" t="s">
        <v>3269</v>
      </c>
      <c r="E19" s="0" t="s">
        <v>3270</v>
      </c>
      <c r="F19" s="0" t="s">
        <v>3238</v>
      </c>
      <c r="G19" s="0" t="s">
        <v>1493</v>
      </c>
    </row>
    <row customHeight="1" ht="11.25">
      <c r="A20" s="0" t="s">
        <v>16</v>
      </c>
      <c r="B20" s="0" t="s">
        <v>3233</v>
      </c>
      <c r="C20" s="0" t="s">
        <v>3234</v>
      </c>
      <c r="D20" s="0" t="s">
        <v>3271</v>
      </c>
      <c r="E20" s="0" t="s">
        <v>3272</v>
      </c>
      <c r="F20" s="0" t="s">
        <v>3238</v>
      </c>
      <c r="G20" s="0" t="s">
        <v>1505</v>
      </c>
    </row>
    <row customHeight="1" ht="11.25">
      <c r="A21" s="0" t="s">
        <v>16</v>
      </c>
      <c r="B21" s="0" t="s">
        <v>3273</v>
      </c>
      <c r="C21" s="0" t="s">
        <v>3274</v>
      </c>
      <c r="D21" s="0" t="s">
        <v>3273</v>
      </c>
      <c r="E21" s="0" t="s">
        <v>3274</v>
      </c>
      <c r="F21" s="0" t="s">
        <v>3235</v>
      </c>
      <c r="G21" s="0" t="s">
        <v>1514</v>
      </c>
    </row>
    <row customHeight="1" ht="11.25">
      <c r="A22" s="0" t="s">
        <v>16</v>
      </c>
      <c r="B22" s="0" t="s">
        <v>3273</v>
      </c>
      <c r="C22" s="0" t="s">
        <v>3274</v>
      </c>
      <c r="D22" s="0" t="s">
        <v>3275</v>
      </c>
      <c r="E22" s="0" t="s">
        <v>3276</v>
      </c>
      <c r="F22" s="0" t="s">
        <v>3277</v>
      </c>
      <c r="G22" s="0" t="s">
        <v>1530</v>
      </c>
    </row>
    <row customHeight="1" ht="11.25">
      <c r="A23" s="0" t="s">
        <v>16</v>
      </c>
      <c r="B23" s="0" t="s">
        <v>3273</v>
      </c>
      <c r="C23" s="0" t="s">
        <v>3274</v>
      </c>
      <c r="D23" s="0" t="s">
        <v>3278</v>
      </c>
      <c r="E23" s="0" t="s">
        <v>3279</v>
      </c>
      <c r="F23" s="0" t="s">
        <v>3238</v>
      </c>
      <c r="G23" s="0" t="s">
        <v>1537</v>
      </c>
    </row>
    <row customHeight="1" ht="11.25">
      <c r="A24" s="0" t="s">
        <v>16</v>
      </c>
      <c r="B24" s="0" t="s">
        <v>3273</v>
      </c>
      <c r="C24" s="0" t="s">
        <v>3274</v>
      </c>
      <c r="D24" s="0" t="s">
        <v>3280</v>
      </c>
      <c r="E24" s="0" t="s">
        <v>3281</v>
      </c>
      <c r="F24" s="0" t="s">
        <v>3238</v>
      </c>
      <c r="G24" s="0" t="s">
        <v>1545</v>
      </c>
    </row>
    <row customHeight="1" ht="11.25">
      <c r="A25" s="0" t="s">
        <v>16</v>
      </c>
      <c r="B25" s="0" t="s">
        <v>3273</v>
      </c>
      <c r="C25" s="0" t="s">
        <v>3274</v>
      </c>
      <c r="D25" s="0" t="s">
        <v>3282</v>
      </c>
      <c r="E25" s="0" t="s">
        <v>3283</v>
      </c>
      <c r="F25" s="0" t="s">
        <v>3238</v>
      </c>
      <c r="G25" s="0" t="s">
        <v>1552</v>
      </c>
    </row>
    <row customHeight="1" ht="11.25">
      <c r="A26" s="0" t="s">
        <v>16</v>
      </c>
      <c r="B26" s="0" t="s">
        <v>3273</v>
      </c>
      <c r="C26" s="0" t="s">
        <v>3274</v>
      </c>
      <c r="D26" s="0" t="s">
        <v>3284</v>
      </c>
      <c r="E26" s="0" t="s">
        <v>3285</v>
      </c>
      <c r="F26" s="0" t="s">
        <v>3238</v>
      </c>
      <c r="G26" s="0" t="s">
        <v>1556</v>
      </c>
    </row>
    <row customHeight="1" ht="11.25">
      <c r="A27" s="0" t="s">
        <v>16</v>
      </c>
      <c r="B27" s="0" t="s">
        <v>3273</v>
      </c>
      <c r="C27" s="0" t="s">
        <v>3274</v>
      </c>
      <c r="D27" s="0" t="s">
        <v>3286</v>
      </c>
      <c r="E27" s="0" t="s">
        <v>3287</v>
      </c>
      <c r="F27" s="0" t="s">
        <v>3238</v>
      </c>
      <c r="G27" s="0" t="s">
        <v>1561</v>
      </c>
    </row>
    <row customHeight="1" ht="11.25">
      <c r="A28" s="0" t="s">
        <v>16</v>
      </c>
      <c r="B28" s="0" t="s">
        <v>3273</v>
      </c>
      <c r="C28" s="0" t="s">
        <v>3274</v>
      </c>
      <c r="D28" s="0" t="s">
        <v>3288</v>
      </c>
      <c r="E28" s="0" t="s">
        <v>3289</v>
      </c>
      <c r="F28" s="0" t="s">
        <v>3238</v>
      </c>
      <c r="G28" s="0" t="s">
        <v>1569</v>
      </c>
    </row>
    <row customHeight="1" ht="11.25">
      <c r="A29" s="0" t="s">
        <v>16</v>
      </c>
      <c r="B29" s="0" t="s">
        <v>3273</v>
      </c>
      <c r="C29" s="0" t="s">
        <v>3274</v>
      </c>
      <c r="D29" s="0" t="s">
        <v>3290</v>
      </c>
      <c r="E29" s="0" t="s">
        <v>3291</v>
      </c>
      <c r="F29" s="0" t="s">
        <v>3238</v>
      </c>
      <c r="G29" s="0" t="s">
        <v>1571</v>
      </c>
    </row>
    <row customHeight="1" ht="11.25">
      <c r="A30" s="0" t="s">
        <v>16</v>
      </c>
      <c r="B30" s="0" t="s">
        <v>3273</v>
      </c>
      <c r="C30" s="0" t="s">
        <v>3274</v>
      </c>
      <c r="D30" s="0" t="s">
        <v>3292</v>
      </c>
      <c r="E30" s="0" t="s">
        <v>3293</v>
      </c>
      <c r="F30" s="0" t="s">
        <v>3238</v>
      </c>
      <c r="G30" s="0" t="s">
        <v>1574</v>
      </c>
    </row>
    <row customHeight="1" ht="11.25">
      <c r="A31" s="0" t="s">
        <v>16</v>
      </c>
      <c r="B31" s="0" t="s">
        <v>3273</v>
      </c>
      <c r="C31" s="0" t="s">
        <v>3274</v>
      </c>
      <c r="D31" s="0" t="s">
        <v>3294</v>
      </c>
      <c r="E31" s="0" t="s">
        <v>3295</v>
      </c>
      <c r="F31" s="0" t="s">
        <v>3238</v>
      </c>
      <c r="G31" s="0" t="s">
        <v>1580</v>
      </c>
    </row>
    <row customHeight="1" ht="11.25">
      <c r="A32" s="0" t="s">
        <v>16</v>
      </c>
      <c r="B32" s="0" t="s">
        <v>3273</v>
      </c>
      <c r="C32" s="0" t="s">
        <v>3274</v>
      </c>
      <c r="D32" s="0" t="s">
        <v>3296</v>
      </c>
      <c r="E32" s="0" t="s">
        <v>3297</v>
      </c>
      <c r="F32" s="0" t="s">
        <v>3238</v>
      </c>
      <c r="G32" s="0" t="s">
        <v>1582</v>
      </c>
    </row>
    <row customHeight="1" ht="11.25">
      <c r="A33" s="0" t="s">
        <v>16</v>
      </c>
      <c r="B33" s="0" t="s">
        <v>3298</v>
      </c>
      <c r="C33" s="0" t="s">
        <v>3299</v>
      </c>
      <c r="D33" s="0" t="s">
        <v>3300</v>
      </c>
      <c r="E33" s="0" t="s">
        <v>3301</v>
      </c>
      <c r="F33" s="0" t="s">
        <v>3238</v>
      </c>
      <c r="G33" s="0" t="s">
        <v>1584</v>
      </c>
    </row>
    <row customHeight="1" ht="11.25">
      <c r="A34" s="0" t="s">
        <v>16</v>
      </c>
      <c r="B34" s="0" t="s">
        <v>3298</v>
      </c>
      <c r="C34" s="0" t="s">
        <v>3299</v>
      </c>
      <c r="D34" s="0" t="s">
        <v>3298</v>
      </c>
      <c r="E34" s="0" t="s">
        <v>3299</v>
      </c>
      <c r="F34" s="0" t="s">
        <v>3235</v>
      </c>
      <c r="G34" s="0" t="s">
        <v>1586</v>
      </c>
    </row>
    <row customHeight="1" ht="11.25">
      <c r="A35" s="0" t="s">
        <v>16</v>
      </c>
      <c r="B35" s="0" t="s">
        <v>3298</v>
      </c>
      <c r="C35" s="0" t="s">
        <v>3299</v>
      </c>
      <c r="D35" s="0" t="s">
        <v>3302</v>
      </c>
      <c r="E35" s="0" t="s">
        <v>3303</v>
      </c>
      <c r="F35" s="0" t="s">
        <v>3238</v>
      </c>
      <c r="G35" s="0" t="s">
        <v>1591</v>
      </c>
    </row>
    <row customHeight="1" ht="11.25">
      <c r="A36" s="0" t="s">
        <v>16</v>
      </c>
      <c r="B36" s="0" t="s">
        <v>3298</v>
      </c>
      <c r="C36" s="0" t="s">
        <v>3299</v>
      </c>
      <c r="D36" s="0" t="s">
        <v>3304</v>
      </c>
      <c r="E36" s="0" t="s">
        <v>3305</v>
      </c>
      <c r="F36" s="0" t="s">
        <v>3238</v>
      </c>
      <c r="G36" s="0" t="s">
        <v>1596</v>
      </c>
    </row>
    <row customHeight="1" ht="11.25">
      <c r="A37" s="0" t="s">
        <v>16</v>
      </c>
      <c r="B37" s="0" t="s">
        <v>3298</v>
      </c>
      <c r="C37" s="0" t="s">
        <v>3299</v>
      </c>
      <c r="D37" s="0" t="s">
        <v>3306</v>
      </c>
      <c r="E37" s="0" t="s">
        <v>3307</v>
      </c>
      <c r="F37" s="0" t="s">
        <v>3238</v>
      </c>
      <c r="G37" s="0" t="s">
        <v>1600</v>
      </c>
    </row>
    <row customHeight="1" ht="11.25">
      <c r="A38" s="0" t="s">
        <v>16</v>
      </c>
      <c r="B38" s="0" t="s">
        <v>3298</v>
      </c>
      <c r="C38" s="0" t="s">
        <v>3299</v>
      </c>
      <c r="D38" s="0" t="s">
        <v>3308</v>
      </c>
      <c r="E38" s="0" t="s">
        <v>3309</v>
      </c>
      <c r="F38" s="0" t="s">
        <v>3238</v>
      </c>
      <c r="G38" s="0" t="s">
        <v>1608</v>
      </c>
    </row>
    <row customHeight="1" ht="11.25">
      <c r="A39" s="0" t="s">
        <v>16</v>
      </c>
      <c r="B39" s="0" t="s">
        <v>3310</v>
      </c>
      <c r="C39" s="0" t="s">
        <v>3311</v>
      </c>
      <c r="D39" s="0" t="s">
        <v>3310</v>
      </c>
      <c r="E39" s="0" t="s">
        <v>3311</v>
      </c>
      <c r="F39" s="0" t="s">
        <v>3235</v>
      </c>
      <c r="G39" s="0" t="s">
        <v>1614</v>
      </c>
    </row>
    <row customHeight="1" ht="11.25">
      <c r="A40" s="0" t="s">
        <v>16</v>
      </c>
      <c r="B40" s="0" t="s">
        <v>3310</v>
      </c>
      <c r="C40" s="0" t="s">
        <v>3311</v>
      </c>
      <c r="D40" s="0" t="s">
        <v>3312</v>
      </c>
      <c r="E40" s="0" t="s">
        <v>3313</v>
      </c>
      <c r="F40" s="0" t="s">
        <v>3277</v>
      </c>
      <c r="G40" s="0" t="s">
        <v>1619</v>
      </c>
    </row>
    <row customHeight="1" ht="11.25">
      <c r="A41" s="0" t="s">
        <v>16</v>
      </c>
      <c r="B41" s="0" t="s">
        <v>3310</v>
      </c>
      <c r="C41" s="0" t="s">
        <v>3311</v>
      </c>
      <c r="D41" s="0" t="s">
        <v>3314</v>
      </c>
      <c r="E41" s="0" t="s">
        <v>3315</v>
      </c>
      <c r="F41" s="0" t="s">
        <v>3238</v>
      </c>
      <c r="G41" s="0" t="s">
        <v>1623</v>
      </c>
    </row>
    <row customHeight="1" ht="11.25">
      <c r="A42" s="0" t="s">
        <v>16</v>
      </c>
      <c r="B42" s="0" t="s">
        <v>3310</v>
      </c>
      <c r="C42" s="0" t="s">
        <v>3311</v>
      </c>
      <c r="D42" s="0" t="s">
        <v>3316</v>
      </c>
      <c r="E42" s="0" t="s">
        <v>3317</v>
      </c>
      <c r="F42" s="0" t="s">
        <v>3238</v>
      </c>
      <c r="G42" s="0" t="s">
        <v>1626</v>
      </c>
    </row>
    <row customHeight="1" ht="11.25">
      <c r="A43" s="0" t="s">
        <v>16</v>
      </c>
      <c r="B43" s="0" t="s">
        <v>3310</v>
      </c>
      <c r="C43" s="0" t="s">
        <v>3311</v>
      </c>
      <c r="D43" s="0" t="s">
        <v>3318</v>
      </c>
      <c r="E43" s="0" t="s">
        <v>3319</v>
      </c>
      <c r="F43" s="0" t="s">
        <v>3238</v>
      </c>
      <c r="G43" s="0" t="s">
        <v>1633</v>
      </c>
    </row>
    <row customHeight="1" ht="11.25">
      <c r="A44" s="0" t="s">
        <v>16</v>
      </c>
      <c r="B44" s="0" t="s">
        <v>3310</v>
      </c>
      <c r="C44" s="0" t="s">
        <v>3311</v>
      </c>
      <c r="D44" s="0" t="s">
        <v>3320</v>
      </c>
      <c r="E44" s="0" t="s">
        <v>3321</v>
      </c>
      <c r="F44" s="0" t="s">
        <v>3238</v>
      </c>
      <c r="G44" s="0" t="s">
        <v>1642</v>
      </c>
    </row>
    <row customHeight="1" ht="11.25">
      <c r="A45" s="0" t="s">
        <v>16</v>
      </c>
      <c r="B45" s="0" t="s">
        <v>3310</v>
      </c>
      <c r="C45" s="0" t="s">
        <v>3311</v>
      </c>
      <c r="D45" s="0" t="s">
        <v>3322</v>
      </c>
      <c r="E45" s="0" t="s">
        <v>3323</v>
      </c>
      <c r="F45" s="0" t="s">
        <v>3238</v>
      </c>
      <c r="G45" s="0" t="s">
        <v>1647</v>
      </c>
    </row>
    <row customHeight="1" ht="11.25">
      <c r="A46" s="0" t="s">
        <v>16</v>
      </c>
      <c r="B46" s="0" t="s">
        <v>3310</v>
      </c>
      <c r="C46" s="0" t="s">
        <v>3311</v>
      </c>
      <c r="D46" s="0" t="s">
        <v>3324</v>
      </c>
      <c r="E46" s="0" t="s">
        <v>3325</v>
      </c>
      <c r="F46" s="0" t="s">
        <v>3238</v>
      </c>
      <c r="G46" s="0" t="s">
        <v>1650</v>
      </c>
    </row>
    <row customHeight="1" ht="11.25">
      <c r="A47" s="0" t="s">
        <v>16</v>
      </c>
      <c r="B47" s="0" t="s">
        <v>3310</v>
      </c>
      <c r="C47" s="0" t="s">
        <v>3311</v>
      </c>
      <c r="D47" s="0" t="s">
        <v>3326</v>
      </c>
      <c r="E47" s="0" t="s">
        <v>3327</v>
      </c>
      <c r="F47" s="0" t="s">
        <v>3238</v>
      </c>
      <c r="G47" s="0" t="s">
        <v>1656</v>
      </c>
    </row>
    <row customHeight="1" ht="11.25">
      <c r="A48" s="0" t="s">
        <v>16</v>
      </c>
      <c r="B48" s="0" t="s">
        <v>3310</v>
      </c>
      <c r="C48" s="0" t="s">
        <v>3311</v>
      </c>
      <c r="D48" s="0" t="s">
        <v>3328</v>
      </c>
      <c r="E48" s="0" t="s">
        <v>3329</v>
      </c>
      <c r="F48" s="0" t="s">
        <v>3238</v>
      </c>
      <c r="G48" s="0" t="s">
        <v>1661</v>
      </c>
    </row>
    <row customHeight="1" ht="11.25">
      <c r="A49" s="0" t="s">
        <v>16</v>
      </c>
      <c r="B49" s="0" t="s">
        <v>3310</v>
      </c>
      <c r="C49" s="0" t="s">
        <v>3311</v>
      </c>
      <c r="D49" s="0" t="s">
        <v>3330</v>
      </c>
      <c r="E49" s="0" t="s">
        <v>3331</v>
      </c>
      <c r="F49" s="0" t="s">
        <v>3238</v>
      </c>
      <c r="G49" s="0" t="s">
        <v>1664</v>
      </c>
    </row>
    <row customHeight="1" ht="11.25">
      <c r="A50" s="0" t="s">
        <v>16</v>
      </c>
      <c r="B50" s="0" t="s">
        <v>3310</v>
      </c>
      <c r="C50" s="0" t="s">
        <v>3311</v>
      </c>
      <c r="D50" s="0" t="s">
        <v>3332</v>
      </c>
      <c r="E50" s="0" t="s">
        <v>3333</v>
      </c>
      <c r="F50" s="0" t="s">
        <v>3238</v>
      </c>
      <c r="G50" s="0" t="s">
        <v>1668</v>
      </c>
    </row>
    <row customHeight="1" ht="11.25">
      <c r="A51" s="0" t="s">
        <v>16</v>
      </c>
      <c r="B51" s="0" t="s">
        <v>3310</v>
      </c>
      <c r="C51" s="0" t="s">
        <v>3311</v>
      </c>
      <c r="D51" s="0" t="s">
        <v>3334</v>
      </c>
      <c r="E51" s="0" t="s">
        <v>3335</v>
      </c>
      <c r="F51" s="0" t="s">
        <v>3277</v>
      </c>
      <c r="G51" s="0" t="s">
        <v>1673</v>
      </c>
    </row>
    <row customHeight="1" ht="11.25">
      <c r="A52" s="0" t="s">
        <v>16</v>
      </c>
      <c r="B52" s="0" t="s">
        <v>3336</v>
      </c>
      <c r="C52" s="0" t="s">
        <v>3337</v>
      </c>
      <c r="D52" s="0" t="s">
        <v>3336</v>
      </c>
      <c r="E52" s="0" t="s">
        <v>3337</v>
      </c>
      <c r="F52" s="0" t="s">
        <v>3235</v>
      </c>
      <c r="G52" s="0" t="s">
        <v>1677</v>
      </c>
    </row>
    <row customHeight="1" ht="11.25">
      <c r="A53" s="0" t="s">
        <v>16</v>
      </c>
      <c r="B53" s="0" t="s">
        <v>3336</v>
      </c>
      <c r="C53" s="0" t="s">
        <v>3337</v>
      </c>
      <c r="D53" s="0" t="s">
        <v>3338</v>
      </c>
      <c r="E53" s="0" t="s">
        <v>3339</v>
      </c>
      <c r="F53" s="0" t="s">
        <v>3238</v>
      </c>
      <c r="G53" s="0" t="s">
        <v>1679</v>
      </c>
    </row>
    <row customHeight="1" ht="11.25">
      <c r="A54" s="0" t="s">
        <v>16</v>
      </c>
      <c r="B54" s="0" t="s">
        <v>3336</v>
      </c>
      <c r="C54" s="0" t="s">
        <v>3337</v>
      </c>
      <c r="D54" s="0" t="s">
        <v>3340</v>
      </c>
      <c r="E54" s="0" t="s">
        <v>3341</v>
      </c>
      <c r="F54" s="0" t="s">
        <v>3238</v>
      </c>
      <c r="G54" s="0" t="s">
        <v>1682</v>
      </c>
    </row>
    <row customHeight="1" ht="11.25">
      <c r="A55" s="0" t="s">
        <v>16</v>
      </c>
      <c r="B55" s="0" t="s">
        <v>3336</v>
      </c>
      <c r="C55" s="0" t="s">
        <v>3337</v>
      </c>
      <c r="D55" s="0" t="s">
        <v>3342</v>
      </c>
      <c r="E55" s="0" t="s">
        <v>3343</v>
      </c>
      <c r="F55" s="0" t="s">
        <v>3238</v>
      </c>
      <c r="G55" s="0" t="s">
        <v>1686</v>
      </c>
    </row>
    <row customHeight="1" ht="11.25">
      <c r="A56" s="0" t="s">
        <v>16</v>
      </c>
      <c r="B56" s="0" t="s">
        <v>3336</v>
      </c>
      <c r="C56" s="0" t="s">
        <v>3337</v>
      </c>
      <c r="D56" s="0" t="s">
        <v>3344</v>
      </c>
      <c r="E56" s="0" t="s">
        <v>3345</v>
      </c>
      <c r="F56" s="0" t="s">
        <v>3238</v>
      </c>
      <c r="G56" s="0" t="s">
        <v>1689</v>
      </c>
    </row>
    <row customHeight="1" ht="11.25">
      <c r="A57" s="0" t="s">
        <v>16</v>
      </c>
      <c r="B57" s="0" t="s">
        <v>3336</v>
      </c>
      <c r="C57" s="0" t="s">
        <v>3337</v>
      </c>
      <c r="D57" s="0" t="s">
        <v>3346</v>
      </c>
      <c r="E57" s="0" t="s">
        <v>3347</v>
      </c>
      <c r="F57" s="0" t="s">
        <v>3238</v>
      </c>
      <c r="G57" s="0" t="s">
        <v>1692</v>
      </c>
    </row>
    <row customHeight="1" ht="11.25">
      <c r="A58" s="0" t="s">
        <v>16</v>
      </c>
      <c r="B58" s="0" t="s">
        <v>3336</v>
      </c>
      <c r="C58" s="0" t="s">
        <v>3337</v>
      </c>
      <c r="D58" s="0" t="s">
        <v>3348</v>
      </c>
      <c r="E58" s="0" t="s">
        <v>3349</v>
      </c>
      <c r="F58" s="0" t="s">
        <v>3238</v>
      </c>
      <c r="G58" s="0" t="s">
        <v>1695</v>
      </c>
    </row>
    <row customHeight="1" ht="11.25">
      <c r="A59" s="0" t="s">
        <v>16</v>
      </c>
      <c r="B59" s="0" t="s">
        <v>3336</v>
      </c>
      <c r="C59" s="0" t="s">
        <v>3337</v>
      </c>
      <c r="D59" s="0" t="s">
        <v>3350</v>
      </c>
      <c r="E59" s="0" t="s">
        <v>3351</v>
      </c>
      <c r="F59" s="0" t="s">
        <v>3238</v>
      </c>
      <c r="G59" s="0" t="s">
        <v>1699</v>
      </c>
    </row>
    <row customHeight="1" ht="11.25">
      <c r="A60" s="0" t="s">
        <v>16</v>
      </c>
      <c r="B60" s="0" t="s">
        <v>3352</v>
      </c>
      <c r="C60" s="0" t="s">
        <v>3353</v>
      </c>
      <c r="D60" s="0" t="s">
        <v>3352</v>
      </c>
      <c r="E60" s="0" t="s">
        <v>3353</v>
      </c>
      <c r="F60" s="0" t="s">
        <v>3235</v>
      </c>
      <c r="G60" s="0" t="s">
        <v>1702</v>
      </c>
    </row>
    <row customHeight="1" ht="11.25">
      <c r="A61" s="0" t="s">
        <v>16</v>
      </c>
      <c r="B61" s="0" t="s">
        <v>3352</v>
      </c>
      <c r="C61" s="0" t="s">
        <v>3353</v>
      </c>
      <c r="D61" s="0" t="s">
        <v>3354</v>
      </c>
      <c r="E61" s="0" t="s">
        <v>3355</v>
      </c>
      <c r="F61" s="0" t="s">
        <v>3238</v>
      </c>
      <c r="G61" s="0" t="s">
        <v>3356</v>
      </c>
    </row>
    <row customHeight="1" ht="11.25">
      <c r="A62" s="0" t="s">
        <v>16</v>
      </c>
      <c r="B62" s="0" t="s">
        <v>3352</v>
      </c>
      <c r="C62" s="0" t="s">
        <v>3353</v>
      </c>
      <c r="D62" s="0" t="s">
        <v>3357</v>
      </c>
      <c r="E62" s="0" t="s">
        <v>3358</v>
      </c>
      <c r="F62" s="0" t="s">
        <v>3238</v>
      </c>
      <c r="G62" s="0" t="s">
        <v>3359</v>
      </c>
    </row>
    <row customHeight="1" ht="11.25">
      <c r="A63" s="0" t="s">
        <v>16</v>
      </c>
      <c r="B63" s="0" t="s">
        <v>3352</v>
      </c>
      <c r="C63" s="0" t="s">
        <v>3353</v>
      </c>
      <c r="D63" s="0" t="s">
        <v>3360</v>
      </c>
      <c r="E63" s="0" t="s">
        <v>3361</v>
      </c>
      <c r="F63" s="0" t="s">
        <v>3238</v>
      </c>
      <c r="G63" s="0" t="s">
        <v>3362</v>
      </c>
    </row>
    <row customHeight="1" ht="11.25">
      <c r="A64" s="0" t="s">
        <v>16</v>
      </c>
      <c r="B64" s="0" t="s">
        <v>3352</v>
      </c>
      <c r="C64" s="0" t="s">
        <v>3353</v>
      </c>
      <c r="D64" s="0" t="s">
        <v>3363</v>
      </c>
      <c r="E64" s="0" t="s">
        <v>3364</v>
      </c>
      <c r="F64" s="0" t="s">
        <v>3238</v>
      </c>
      <c r="G64" s="0" t="s">
        <v>3365</v>
      </c>
    </row>
    <row customHeight="1" ht="11.25">
      <c r="A65" s="0" t="s">
        <v>16</v>
      </c>
      <c r="B65" s="0" t="s">
        <v>3352</v>
      </c>
      <c r="C65" s="0" t="s">
        <v>3353</v>
      </c>
      <c r="D65" s="0" t="s">
        <v>3366</v>
      </c>
      <c r="E65" s="0" t="s">
        <v>3367</v>
      </c>
      <c r="F65" s="0" t="s">
        <v>3238</v>
      </c>
      <c r="G65" s="0" t="s">
        <v>3368</v>
      </c>
    </row>
    <row customHeight="1" ht="11.25">
      <c r="A66" s="0" t="s">
        <v>16</v>
      </c>
      <c r="B66" s="0" t="s">
        <v>3352</v>
      </c>
      <c r="C66" s="0" t="s">
        <v>3353</v>
      </c>
      <c r="D66" s="0" t="s">
        <v>3369</v>
      </c>
      <c r="E66" s="0" t="s">
        <v>3370</v>
      </c>
      <c r="F66" s="0" t="s">
        <v>3238</v>
      </c>
      <c r="G66" s="0" t="s">
        <v>3371</v>
      </c>
    </row>
    <row customHeight="1" ht="11.25">
      <c r="A67" s="0" t="s">
        <v>16</v>
      </c>
      <c r="B67" s="0" t="s">
        <v>3352</v>
      </c>
      <c r="C67" s="0" t="s">
        <v>3353</v>
      </c>
      <c r="D67" s="0" t="s">
        <v>3372</v>
      </c>
      <c r="E67" s="0" t="s">
        <v>3373</v>
      </c>
      <c r="F67" s="0" t="s">
        <v>3238</v>
      </c>
      <c r="G67" s="0" t="s">
        <v>2019</v>
      </c>
    </row>
    <row customHeight="1" ht="11.25">
      <c r="A68" s="0" t="s">
        <v>16</v>
      </c>
      <c r="B68" s="0" t="s">
        <v>3352</v>
      </c>
      <c r="C68" s="0" t="s">
        <v>3353</v>
      </c>
      <c r="D68" s="0" t="s">
        <v>3374</v>
      </c>
      <c r="E68" s="0" t="s">
        <v>3375</v>
      </c>
      <c r="F68" s="0" t="s">
        <v>3238</v>
      </c>
      <c r="G68" s="0" t="s">
        <v>3376</v>
      </c>
    </row>
    <row customHeight="1" ht="11.25">
      <c r="A69" s="0" t="s">
        <v>16</v>
      </c>
      <c r="B69" s="0" t="s">
        <v>3352</v>
      </c>
      <c r="C69" s="0" t="s">
        <v>3353</v>
      </c>
      <c r="D69" s="0" t="s">
        <v>3377</v>
      </c>
      <c r="E69" s="0" t="s">
        <v>3378</v>
      </c>
      <c r="F69" s="0" t="s">
        <v>3238</v>
      </c>
      <c r="G69" s="0" t="s">
        <v>2222</v>
      </c>
    </row>
    <row customHeight="1" ht="11.25">
      <c r="A70" s="0" t="s">
        <v>16</v>
      </c>
      <c r="B70" s="0" t="s">
        <v>3352</v>
      </c>
      <c r="C70" s="0" t="s">
        <v>3353</v>
      </c>
      <c r="D70" s="0" t="s">
        <v>3379</v>
      </c>
      <c r="E70" s="0" t="s">
        <v>3380</v>
      </c>
      <c r="F70" s="0" t="s">
        <v>3238</v>
      </c>
      <c r="G70" s="0" t="s">
        <v>3381</v>
      </c>
    </row>
    <row customHeight="1" ht="11.25">
      <c r="A71" s="0" t="s">
        <v>16</v>
      </c>
      <c r="B71" s="0" t="s">
        <v>3382</v>
      </c>
      <c r="C71" s="0" t="s">
        <v>3383</v>
      </c>
      <c r="D71" s="0" t="s">
        <v>3384</v>
      </c>
      <c r="E71" s="0" t="s">
        <v>3385</v>
      </c>
      <c r="F71" s="0" t="s">
        <v>3238</v>
      </c>
      <c r="G71" s="0" t="s">
        <v>3386</v>
      </c>
    </row>
    <row customHeight="1" ht="11.25">
      <c r="A72" s="0" t="s">
        <v>16</v>
      </c>
      <c r="B72" s="0" t="s">
        <v>3382</v>
      </c>
      <c r="C72" s="0" t="s">
        <v>3383</v>
      </c>
      <c r="D72" s="0" t="s">
        <v>3382</v>
      </c>
      <c r="E72" s="0" t="s">
        <v>3383</v>
      </c>
      <c r="F72" s="0" t="s">
        <v>3235</v>
      </c>
      <c r="G72" s="0" t="s">
        <v>3387</v>
      </c>
    </row>
    <row customHeight="1" ht="11.25">
      <c r="A73" s="0" t="s">
        <v>16</v>
      </c>
      <c r="B73" s="0" t="s">
        <v>3382</v>
      </c>
      <c r="C73" s="0" t="s">
        <v>3383</v>
      </c>
      <c r="D73" s="0" t="s">
        <v>3388</v>
      </c>
      <c r="E73" s="0" t="s">
        <v>3389</v>
      </c>
      <c r="F73" s="0" t="s">
        <v>3238</v>
      </c>
      <c r="G73" s="0" t="s">
        <v>3390</v>
      </c>
    </row>
    <row customHeight="1" ht="11.25">
      <c r="A74" s="0" t="s">
        <v>16</v>
      </c>
      <c r="B74" s="0" t="s">
        <v>3382</v>
      </c>
      <c r="C74" s="0" t="s">
        <v>3383</v>
      </c>
      <c r="D74" s="0" t="s">
        <v>3391</v>
      </c>
      <c r="E74" s="0" t="s">
        <v>3392</v>
      </c>
      <c r="F74" s="0" t="s">
        <v>3238</v>
      </c>
      <c r="G74" s="0" t="s">
        <v>3393</v>
      </c>
    </row>
    <row customHeight="1" ht="11.25">
      <c r="A75" s="0" t="s">
        <v>16</v>
      </c>
      <c r="B75" s="0" t="s">
        <v>3382</v>
      </c>
      <c r="C75" s="0" t="s">
        <v>3383</v>
      </c>
      <c r="D75" s="0" t="s">
        <v>3394</v>
      </c>
      <c r="E75" s="0" t="s">
        <v>3395</v>
      </c>
      <c r="F75" s="0" t="s">
        <v>3238</v>
      </c>
      <c r="G75" s="0" t="s">
        <v>3396</v>
      </c>
    </row>
    <row customHeight="1" ht="11.25">
      <c r="A76" s="0" t="s">
        <v>16</v>
      </c>
      <c r="B76" s="0" t="s">
        <v>3397</v>
      </c>
      <c r="C76" s="0" t="s">
        <v>3398</v>
      </c>
      <c r="D76" s="0" t="s">
        <v>3397</v>
      </c>
      <c r="E76" s="0" t="s">
        <v>3398</v>
      </c>
      <c r="F76" s="0" t="s">
        <v>3235</v>
      </c>
      <c r="G76" s="0" t="s">
        <v>3399</v>
      </c>
    </row>
    <row customHeight="1" ht="11.25">
      <c r="A77" s="0" t="s">
        <v>16</v>
      </c>
      <c r="B77" s="0" t="s">
        <v>3397</v>
      </c>
      <c r="C77" s="0" t="s">
        <v>3398</v>
      </c>
      <c r="D77" s="0" t="s">
        <v>3400</v>
      </c>
      <c r="E77" s="0" t="s">
        <v>3401</v>
      </c>
      <c r="F77" s="0" t="s">
        <v>3238</v>
      </c>
      <c r="G77" s="0" t="s">
        <v>3402</v>
      </c>
    </row>
    <row customHeight="1" ht="11.25">
      <c r="A78" s="0" t="s">
        <v>16</v>
      </c>
      <c r="B78" s="0" t="s">
        <v>3397</v>
      </c>
      <c r="C78" s="0" t="s">
        <v>3398</v>
      </c>
      <c r="D78" s="0" t="s">
        <v>3403</v>
      </c>
      <c r="E78" s="0" t="s">
        <v>3404</v>
      </c>
      <c r="F78" s="0" t="s">
        <v>3238</v>
      </c>
      <c r="G78" s="0" t="s">
        <v>3405</v>
      </c>
    </row>
    <row customHeight="1" ht="11.25">
      <c r="A79" s="0" t="s">
        <v>16</v>
      </c>
      <c r="B79" s="0" t="s">
        <v>3397</v>
      </c>
      <c r="C79" s="0" t="s">
        <v>3398</v>
      </c>
      <c r="D79" s="0" t="s">
        <v>3406</v>
      </c>
      <c r="E79" s="0" t="s">
        <v>3407</v>
      </c>
      <c r="F79" s="0" t="s">
        <v>3238</v>
      </c>
      <c r="G79" s="0" t="s">
        <v>3408</v>
      </c>
    </row>
    <row customHeight="1" ht="11.25">
      <c r="A80" s="0" t="s">
        <v>16</v>
      </c>
      <c r="B80" s="0" t="s">
        <v>3397</v>
      </c>
      <c r="C80" s="0" t="s">
        <v>3398</v>
      </c>
      <c r="D80" s="0" t="s">
        <v>3409</v>
      </c>
      <c r="E80" s="0" t="s">
        <v>3410</v>
      </c>
      <c r="F80" s="0" t="s">
        <v>3238</v>
      </c>
      <c r="G80" s="0" t="s">
        <v>3411</v>
      </c>
    </row>
    <row customHeight="1" ht="11.25">
      <c r="A81" s="0" t="s">
        <v>16</v>
      </c>
      <c r="B81" s="0" t="s">
        <v>3397</v>
      </c>
      <c r="C81" s="0" t="s">
        <v>3398</v>
      </c>
      <c r="D81" s="0" t="s">
        <v>3412</v>
      </c>
      <c r="E81" s="0" t="s">
        <v>3413</v>
      </c>
      <c r="F81" s="0" t="s">
        <v>3238</v>
      </c>
      <c r="G81" s="0" t="s">
        <v>3414</v>
      </c>
    </row>
    <row customHeight="1" ht="11.25">
      <c r="A82" s="0" t="s">
        <v>16</v>
      </c>
      <c r="B82" s="0" t="s">
        <v>3397</v>
      </c>
      <c r="C82" s="0" t="s">
        <v>3398</v>
      </c>
      <c r="D82" s="0" t="s">
        <v>3415</v>
      </c>
      <c r="E82" s="0" t="s">
        <v>3416</v>
      </c>
      <c r="F82" s="0" t="s">
        <v>3238</v>
      </c>
      <c r="G82" s="0" t="s">
        <v>3417</v>
      </c>
    </row>
    <row customHeight="1" ht="11.25">
      <c r="A83" s="0" t="s">
        <v>16</v>
      </c>
      <c r="B83" s="0" t="s">
        <v>3397</v>
      </c>
      <c r="C83" s="0" t="s">
        <v>3398</v>
      </c>
      <c r="D83" s="0" t="s">
        <v>3418</v>
      </c>
      <c r="E83" s="0" t="s">
        <v>3419</v>
      </c>
      <c r="F83" s="0" t="s">
        <v>3238</v>
      </c>
      <c r="G83" s="0" t="s">
        <v>3420</v>
      </c>
    </row>
    <row customHeight="1" ht="11.25">
      <c r="A84" s="0" t="s">
        <v>16</v>
      </c>
      <c r="B84" s="0" t="s">
        <v>3421</v>
      </c>
      <c r="C84" s="0" t="s">
        <v>3422</v>
      </c>
      <c r="D84" s="0" t="s">
        <v>3421</v>
      </c>
      <c r="E84" s="0" t="s">
        <v>3422</v>
      </c>
      <c r="F84" s="0" t="s">
        <v>3423</v>
      </c>
      <c r="G84" s="0" t="s">
        <v>3424</v>
      </c>
    </row>
    <row customHeight="1" ht="11.25">
      <c r="A85" s="0" t="s">
        <v>16</v>
      </c>
      <c r="B85" s="0" t="s">
        <v>3425</v>
      </c>
      <c r="C85" s="0" t="s">
        <v>3426</v>
      </c>
      <c r="D85" s="0" t="s">
        <v>3425</v>
      </c>
      <c r="E85" s="0" t="s">
        <v>3426</v>
      </c>
      <c r="F85" s="0" t="s">
        <v>3423</v>
      </c>
      <c r="G85" s="0" t="s">
        <v>3427</v>
      </c>
    </row>
    <row customHeight="1" ht="11.25">
      <c r="A86" s="0" t="s">
        <v>16</v>
      </c>
      <c r="B86" s="0" t="s">
        <v>3428</v>
      </c>
      <c r="C86" s="0" t="s">
        <v>3429</v>
      </c>
      <c r="D86" s="0" t="s">
        <v>3428</v>
      </c>
      <c r="E86" s="0" t="s">
        <v>3429</v>
      </c>
      <c r="F86" s="0" t="s">
        <v>3423</v>
      </c>
      <c r="G86" s="0" t="s">
        <v>3430</v>
      </c>
    </row>
    <row customHeight="1" ht="11.25">
      <c r="A87" s="0" t="s">
        <v>16</v>
      </c>
      <c r="B87" s="0" t="s">
        <v>3431</v>
      </c>
      <c r="C87" s="0" t="s">
        <v>3432</v>
      </c>
      <c r="D87" s="0" t="s">
        <v>3431</v>
      </c>
      <c r="E87" s="0" t="s">
        <v>3432</v>
      </c>
      <c r="F87" s="0" t="s">
        <v>3423</v>
      </c>
      <c r="G87" s="0" t="s">
        <v>3433</v>
      </c>
    </row>
    <row customHeight="1" ht="11.25">
      <c r="A88" s="0" t="s">
        <v>16</v>
      </c>
      <c r="B88" s="0" t="s">
        <v>3434</v>
      </c>
      <c r="C88" s="0" t="s">
        <v>3435</v>
      </c>
      <c r="D88" s="0" t="s">
        <v>3434</v>
      </c>
      <c r="E88" s="0" t="s">
        <v>3435</v>
      </c>
      <c r="F88" s="0" t="s">
        <v>3423</v>
      </c>
      <c r="G88" s="0" t="s">
        <v>3436</v>
      </c>
    </row>
    <row customHeight="1" ht="11.25">
      <c r="A89" s="0" t="s">
        <v>16</v>
      </c>
      <c r="B89" s="0" t="s">
        <v>3437</v>
      </c>
      <c r="C89" s="0" t="s">
        <v>3438</v>
      </c>
      <c r="D89" s="0" t="s">
        <v>3437</v>
      </c>
      <c r="E89" s="0" t="s">
        <v>3438</v>
      </c>
      <c r="F89" s="0" t="s">
        <v>3423</v>
      </c>
      <c r="G89" s="0" t="s">
        <v>3439</v>
      </c>
    </row>
    <row customHeight="1" ht="11.25">
      <c r="A90" s="0" t="s">
        <v>16</v>
      </c>
      <c r="B90" s="0" t="s">
        <v>3440</v>
      </c>
      <c r="C90" s="0" t="s">
        <v>3441</v>
      </c>
      <c r="D90" s="0" t="s">
        <v>3440</v>
      </c>
      <c r="E90" s="0" t="s">
        <v>3441</v>
      </c>
      <c r="F90" s="0" t="s">
        <v>3423</v>
      </c>
      <c r="G90" s="0" t="s">
        <v>3442</v>
      </c>
    </row>
    <row customHeight="1" ht="11.25">
      <c r="A91" s="0" t="s">
        <v>16</v>
      </c>
      <c r="B91" s="0" t="s">
        <v>3443</v>
      </c>
      <c r="C91" s="0" t="s">
        <v>3444</v>
      </c>
      <c r="D91" s="0" t="s">
        <v>3443</v>
      </c>
      <c r="E91" s="0" t="s">
        <v>3444</v>
      </c>
      <c r="F91" s="0" t="s">
        <v>3423</v>
      </c>
      <c r="G91" s="0" t="s">
        <v>3445</v>
      </c>
    </row>
    <row customHeight="1" ht="11.25">
      <c r="A92" s="0" t="s">
        <v>16</v>
      </c>
      <c r="B92" s="0" t="s">
        <v>3446</v>
      </c>
      <c r="C92" s="0" t="s">
        <v>3447</v>
      </c>
      <c r="D92" s="0" t="s">
        <v>3446</v>
      </c>
      <c r="E92" s="0" t="s">
        <v>3447</v>
      </c>
      <c r="F92" s="0" t="s">
        <v>3423</v>
      </c>
      <c r="G92" s="0" t="s">
        <v>3448</v>
      </c>
    </row>
    <row customHeight="1" ht="11.25">
      <c r="A93" s="0" t="s">
        <v>16</v>
      </c>
      <c r="B93" s="0" t="s">
        <v>3449</v>
      </c>
      <c r="C93" s="0" t="s">
        <v>3450</v>
      </c>
      <c r="D93" s="0" t="s">
        <v>3449</v>
      </c>
      <c r="E93" s="0" t="s">
        <v>3450</v>
      </c>
      <c r="F93" s="0" t="s">
        <v>3423</v>
      </c>
      <c r="G93" s="0" t="s">
        <v>3451</v>
      </c>
    </row>
    <row customHeight="1" ht="11.25">
      <c r="A94" s="0" t="s">
        <v>16</v>
      </c>
      <c r="B94" s="0" t="s">
        <v>3452</v>
      </c>
      <c r="C94" s="0" t="s">
        <v>3453</v>
      </c>
      <c r="D94" s="0" t="s">
        <v>3452</v>
      </c>
      <c r="E94" s="0" t="s">
        <v>3453</v>
      </c>
      <c r="F94" s="0" t="s">
        <v>3423</v>
      </c>
      <c r="G94" s="0" t="s">
        <v>3454</v>
      </c>
    </row>
    <row customHeight="1" ht="11.25">
      <c r="A95" s="0" t="s">
        <v>16</v>
      </c>
      <c r="B95" s="0" t="s">
        <v>3455</v>
      </c>
      <c r="C95" s="0" t="s">
        <v>3456</v>
      </c>
      <c r="D95" s="0" t="s">
        <v>3455</v>
      </c>
      <c r="E95" s="0" t="s">
        <v>3456</v>
      </c>
      <c r="F95" s="0" t="s">
        <v>3423</v>
      </c>
      <c r="G95" s="0" t="s">
        <v>3457</v>
      </c>
    </row>
    <row customHeight="1" ht="11.25">
      <c r="A96" s="0" t="s">
        <v>16</v>
      </c>
      <c r="B96" s="0" t="s">
        <v>3458</v>
      </c>
      <c r="C96" s="0" t="s">
        <v>3459</v>
      </c>
      <c r="D96" s="0" t="s">
        <v>3460</v>
      </c>
      <c r="E96" s="0" t="s">
        <v>3461</v>
      </c>
      <c r="F96" s="0" t="s">
        <v>3238</v>
      </c>
      <c r="G96" s="0" t="s">
        <v>3462</v>
      </c>
    </row>
    <row customHeight="1" ht="11.25">
      <c r="A97" s="0" t="s">
        <v>16</v>
      </c>
      <c r="B97" s="0" t="s">
        <v>3458</v>
      </c>
      <c r="C97" s="0" t="s">
        <v>3459</v>
      </c>
      <c r="D97" s="0" t="s">
        <v>3463</v>
      </c>
      <c r="E97" s="0" t="s">
        <v>3464</v>
      </c>
      <c r="F97" s="0" t="s">
        <v>3238</v>
      </c>
      <c r="G97" s="0" t="s">
        <v>3465</v>
      </c>
    </row>
    <row customHeight="1" ht="11.25">
      <c r="A98" s="0" t="s">
        <v>16</v>
      </c>
      <c r="B98" s="0" t="s">
        <v>3458</v>
      </c>
      <c r="C98" s="0" t="s">
        <v>3459</v>
      </c>
      <c r="D98" s="0" t="s">
        <v>3466</v>
      </c>
      <c r="E98" s="0" t="s">
        <v>3467</v>
      </c>
      <c r="F98" s="0" t="s">
        <v>3238</v>
      </c>
      <c r="G98" s="0" t="s">
        <v>3468</v>
      </c>
    </row>
    <row customHeight="1" ht="11.25">
      <c r="A99" s="0" t="s">
        <v>16</v>
      </c>
      <c r="B99" s="0" t="s">
        <v>3458</v>
      </c>
      <c r="C99" s="0" t="s">
        <v>3459</v>
      </c>
      <c r="D99" s="0" t="s">
        <v>3388</v>
      </c>
      <c r="E99" s="0" t="s">
        <v>3469</v>
      </c>
      <c r="F99" s="0" t="s">
        <v>3238</v>
      </c>
      <c r="G99" s="0" t="s">
        <v>3470</v>
      </c>
    </row>
    <row customHeight="1" ht="11.25">
      <c r="A100" s="0" t="s">
        <v>16</v>
      </c>
      <c r="B100" s="0" t="s">
        <v>3458</v>
      </c>
      <c r="C100" s="0" t="s">
        <v>3459</v>
      </c>
      <c r="D100" s="0" t="s">
        <v>3471</v>
      </c>
      <c r="E100" s="0" t="s">
        <v>3472</v>
      </c>
      <c r="F100" s="0" t="s">
        <v>3238</v>
      </c>
      <c r="G100" s="0" t="s">
        <v>3473</v>
      </c>
    </row>
    <row customHeight="1" ht="11.25">
      <c r="A101" s="0" t="s">
        <v>16</v>
      </c>
      <c r="B101" s="0" t="s">
        <v>3458</v>
      </c>
      <c r="C101" s="0" t="s">
        <v>3459</v>
      </c>
      <c r="D101" s="0" t="s">
        <v>3458</v>
      </c>
      <c r="E101" s="0" t="s">
        <v>3459</v>
      </c>
      <c r="F101" s="0" t="s">
        <v>3235</v>
      </c>
      <c r="G101" s="0" t="s">
        <v>3474</v>
      </c>
    </row>
    <row customHeight="1" ht="11.25">
      <c r="A102" s="0" t="s">
        <v>16</v>
      </c>
      <c r="B102" s="0" t="s">
        <v>3458</v>
      </c>
      <c r="C102" s="0" t="s">
        <v>3459</v>
      </c>
      <c r="D102" s="0" t="s">
        <v>3475</v>
      </c>
      <c r="E102" s="0" t="s">
        <v>3476</v>
      </c>
      <c r="F102" s="0" t="s">
        <v>3238</v>
      </c>
      <c r="G102" s="0" t="s">
        <v>3477</v>
      </c>
    </row>
    <row customHeight="1" ht="11.25">
      <c r="A103" s="0" t="s">
        <v>16</v>
      </c>
      <c r="B103" s="0" t="s">
        <v>3458</v>
      </c>
      <c r="C103" s="0" t="s">
        <v>3459</v>
      </c>
      <c r="D103" s="0" t="s">
        <v>3478</v>
      </c>
      <c r="E103" s="0" t="s">
        <v>3479</v>
      </c>
      <c r="F103" s="0" t="s">
        <v>3238</v>
      </c>
      <c r="G103" s="0" t="s">
        <v>3480</v>
      </c>
    </row>
    <row customHeight="1" ht="11.25">
      <c r="A104" s="0" t="s">
        <v>16</v>
      </c>
      <c r="B104" s="0" t="s">
        <v>3458</v>
      </c>
      <c r="C104" s="0" t="s">
        <v>3459</v>
      </c>
      <c r="D104" s="0" t="s">
        <v>3481</v>
      </c>
      <c r="E104" s="0" t="s">
        <v>3482</v>
      </c>
      <c r="F104" s="0" t="s">
        <v>3238</v>
      </c>
      <c r="G104" s="0" t="s">
        <v>3483</v>
      </c>
    </row>
    <row customHeight="1" ht="11.25">
      <c r="A105" s="0" t="s">
        <v>16</v>
      </c>
      <c r="B105" s="0" t="s">
        <v>3458</v>
      </c>
      <c r="C105" s="0" t="s">
        <v>3459</v>
      </c>
      <c r="D105" s="0" t="s">
        <v>3484</v>
      </c>
      <c r="E105" s="0" t="s">
        <v>3485</v>
      </c>
      <c r="F105" s="0" t="s">
        <v>3238</v>
      </c>
      <c r="G105" s="0" t="s">
        <v>3486</v>
      </c>
    </row>
    <row customHeight="1" ht="11.25">
      <c r="A106" s="0" t="s">
        <v>16</v>
      </c>
      <c r="B106" s="0" t="s">
        <v>3458</v>
      </c>
      <c r="C106" s="0" t="s">
        <v>3459</v>
      </c>
      <c r="D106" s="0" t="s">
        <v>3487</v>
      </c>
      <c r="E106" s="0" t="s">
        <v>3488</v>
      </c>
      <c r="F106" s="0" t="s">
        <v>3238</v>
      </c>
      <c r="G106" s="0" t="s">
        <v>3489</v>
      </c>
    </row>
    <row customHeight="1" ht="11.25">
      <c r="A107" s="0" t="s">
        <v>16</v>
      </c>
      <c r="B107" s="0" t="s">
        <v>3458</v>
      </c>
      <c r="C107" s="0" t="s">
        <v>3459</v>
      </c>
      <c r="D107" s="0" t="s">
        <v>3490</v>
      </c>
      <c r="E107" s="0" t="s">
        <v>3491</v>
      </c>
      <c r="F107" s="0" t="s">
        <v>3238</v>
      </c>
      <c r="G107" s="0" t="s">
        <v>3492</v>
      </c>
    </row>
    <row customHeight="1" ht="11.25">
      <c r="A108" s="0" t="s">
        <v>16</v>
      </c>
      <c r="B108" s="0" t="s">
        <v>3458</v>
      </c>
      <c r="C108" s="0" t="s">
        <v>3459</v>
      </c>
      <c r="D108" s="0" t="s">
        <v>3415</v>
      </c>
      <c r="E108" s="0" t="s">
        <v>3493</v>
      </c>
      <c r="F108" s="0" t="s">
        <v>3238</v>
      </c>
      <c r="G108" s="0" t="s">
        <v>3494</v>
      </c>
    </row>
    <row customHeight="1" ht="11.25">
      <c r="A109" s="0" t="s">
        <v>16</v>
      </c>
      <c r="B109" s="0" t="s">
        <v>3458</v>
      </c>
      <c r="C109" s="0" t="s">
        <v>3459</v>
      </c>
      <c r="D109" s="0" t="s">
        <v>3495</v>
      </c>
      <c r="E109" s="0" t="s">
        <v>3496</v>
      </c>
      <c r="F109" s="0" t="s">
        <v>3238</v>
      </c>
      <c r="G109" s="0" t="s">
        <v>3497</v>
      </c>
    </row>
    <row customHeight="1" ht="11.25">
      <c r="A110" s="0" t="s">
        <v>16</v>
      </c>
      <c r="B110" s="0" t="s">
        <v>3498</v>
      </c>
      <c r="C110" s="0" t="s">
        <v>3499</v>
      </c>
      <c r="D110" s="0" t="s">
        <v>3500</v>
      </c>
      <c r="E110" s="0" t="s">
        <v>3501</v>
      </c>
      <c r="F110" s="0" t="s">
        <v>3238</v>
      </c>
      <c r="G110" s="0" t="s">
        <v>3502</v>
      </c>
    </row>
    <row customHeight="1" ht="11.25">
      <c r="A111" s="0" t="s">
        <v>16</v>
      </c>
      <c r="B111" s="0" t="s">
        <v>3498</v>
      </c>
      <c r="C111" s="0" t="s">
        <v>3499</v>
      </c>
      <c r="D111" s="0" t="s">
        <v>3503</v>
      </c>
      <c r="E111" s="0" t="s">
        <v>3504</v>
      </c>
      <c r="F111" s="0" t="s">
        <v>3238</v>
      </c>
      <c r="G111" s="0" t="s">
        <v>3505</v>
      </c>
    </row>
    <row customHeight="1" ht="11.25">
      <c r="A112" s="0" t="s">
        <v>16</v>
      </c>
      <c r="B112" s="0" t="s">
        <v>3498</v>
      </c>
      <c r="C112" s="0" t="s">
        <v>3499</v>
      </c>
      <c r="D112" s="0" t="s">
        <v>3498</v>
      </c>
      <c r="E112" s="0" t="s">
        <v>3499</v>
      </c>
      <c r="F112" s="0" t="s">
        <v>3235</v>
      </c>
      <c r="G112" s="0" t="s">
        <v>3506</v>
      </c>
    </row>
    <row customHeight="1" ht="11.25">
      <c r="A113" s="0" t="s">
        <v>16</v>
      </c>
      <c r="B113" s="0" t="s">
        <v>3498</v>
      </c>
      <c r="C113" s="0" t="s">
        <v>3499</v>
      </c>
      <c r="D113" s="0" t="s">
        <v>3507</v>
      </c>
      <c r="E113" s="0" t="s">
        <v>3508</v>
      </c>
      <c r="F113" s="0" t="s">
        <v>3238</v>
      </c>
      <c r="G113" s="0" t="s">
        <v>3509</v>
      </c>
    </row>
    <row customHeight="1" ht="11.25">
      <c r="A114" s="0" t="s">
        <v>16</v>
      </c>
      <c r="B114" s="0" t="s">
        <v>3498</v>
      </c>
      <c r="C114" s="0" t="s">
        <v>3499</v>
      </c>
      <c r="D114" s="0" t="s">
        <v>3320</v>
      </c>
      <c r="E114" s="0" t="s">
        <v>3510</v>
      </c>
      <c r="F114" s="0" t="s">
        <v>3238</v>
      </c>
      <c r="G114" s="0" t="s">
        <v>3511</v>
      </c>
    </row>
    <row customHeight="1" ht="11.25">
      <c r="A115" s="0" t="s">
        <v>16</v>
      </c>
      <c r="B115" s="0" t="s">
        <v>3498</v>
      </c>
      <c r="C115" s="0" t="s">
        <v>3499</v>
      </c>
      <c r="D115" s="0" t="s">
        <v>3512</v>
      </c>
      <c r="E115" s="0" t="s">
        <v>3513</v>
      </c>
      <c r="F115" s="0" t="s">
        <v>3238</v>
      </c>
      <c r="G115" s="0" t="s">
        <v>3514</v>
      </c>
    </row>
    <row customHeight="1" ht="11.25">
      <c r="A116" s="0" t="s">
        <v>16</v>
      </c>
      <c r="B116" s="0" t="s">
        <v>3498</v>
      </c>
      <c r="C116" s="0" t="s">
        <v>3499</v>
      </c>
      <c r="D116" s="0" t="s">
        <v>3515</v>
      </c>
      <c r="E116" s="0" t="s">
        <v>3516</v>
      </c>
      <c r="F116" s="0" t="s">
        <v>3238</v>
      </c>
      <c r="G116" s="0" t="s">
        <v>3517</v>
      </c>
    </row>
    <row customHeight="1" ht="11.25">
      <c r="A117" s="0" t="s">
        <v>16</v>
      </c>
      <c r="B117" s="0" t="s">
        <v>3498</v>
      </c>
      <c r="C117" s="0" t="s">
        <v>3499</v>
      </c>
      <c r="D117" s="0" t="s">
        <v>3518</v>
      </c>
      <c r="E117" s="0" t="s">
        <v>3519</v>
      </c>
      <c r="F117" s="0" t="s">
        <v>3238</v>
      </c>
      <c r="G117" s="0" t="s">
        <v>3520</v>
      </c>
    </row>
    <row customHeight="1" ht="11.25">
      <c r="A118" s="0" t="s">
        <v>16</v>
      </c>
      <c r="B118" s="0" t="s">
        <v>3498</v>
      </c>
      <c r="C118" s="0" t="s">
        <v>3499</v>
      </c>
      <c r="D118" s="0" t="s">
        <v>3521</v>
      </c>
      <c r="E118" s="0" t="s">
        <v>3522</v>
      </c>
      <c r="F118" s="0" t="s">
        <v>3238</v>
      </c>
      <c r="G118" s="0" t="s">
        <v>3523</v>
      </c>
    </row>
    <row customHeight="1" ht="11.25">
      <c r="A119" s="0" t="s">
        <v>16</v>
      </c>
      <c r="B119" s="0" t="s">
        <v>3498</v>
      </c>
      <c r="C119" s="0" t="s">
        <v>3499</v>
      </c>
      <c r="D119" s="0" t="s">
        <v>3524</v>
      </c>
      <c r="E119" s="0" t="s">
        <v>3525</v>
      </c>
      <c r="F119" s="0" t="s">
        <v>3238</v>
      </c>
      <c r="G119" s="0" t="s">
        <v>3526</v>
      </c>
    </row>
    <row customHeight="1" ht="11.25">
      <c r="A120" s="0" t="s">
        <v>16</v>
      </c>
      <c r="B120" s="0" t="s">
        <v>3527</v>
      </c>
      <c r="C120" s="0" t="s">
        <v>3528</v>
      </c>
      <c r="D120" s="0" t="s">
        <v>3527</v>
      </c>
      <c r="E120" s="0" t="s">
        <v>3528</v>
      </c>
      <c r="F120" s="0" t="s">
        <v>3235</v>
      </c>
      <c r="G120" s="0" t="s">
        <v>3529</v>
      </c>
    </row>
    <row customHeight="1" ht="11.25">
      <c r="A121" s="0" t="s">
        <v>16</v>
      </c>
      <c r="B121" s="0" t="s">
        <v>3527</v>
      </c>
      <c r="C121" s="0" t="s">
        <v>3528</v>
      </c>
      <c r="D121" s="0" t="s">
        <v>3530</v>
      </c>
      <c r="E121" s="0" t="s">
        <v>3531</v>
      </c>
      <c r="F121" s="0" t="s">
        <v>3238</v>
      </c>
      <c r="G121" s="0" t="s">
        <v>3532</v>
      </c>
    </row>
    <row customHeight="1" ht="11.25">
      <c r="A122" s="0" t="s">
        <v>16</v>
      </c>
      <c r="B122" s="0" t="s">
        <v>3527</v>
      </c>
      <c r="C122" s="0" t="s">
        <v>3528</v>
      </c>
      <c r="D122" s="0" t="s">
        <v>3533</v>
      </c>
      <c r="E122" s="0" t="s">
        <v>3534</v>
      </c>
      <c r="F122" s="0" t="s">
        <v>3238</v>
      </c>
      <c r="G122" s="0" t="s">
        <v>3535</v>
      </c>
    </row>
    <row customHeight="1" ht="11.25">
      <c r="A123" s="0" t="s">
        <v>16</v>
      </c>
      <c r="B123" s="0" t="s">
        <v>3527</v>
      </c>
      <c r="C123" s="0" t="s">
        <v>3528</v>
      </c>
      <c r="D123" s="0" t="s">
        <v>3536</v>
      </c>
      <c r="E123" s="0" t="s">
        <v>3537</v>
      </c>
      <c r="F123" s="0" t="s">
        <v>3238</v>
      </c>
      <c r="G123" s="0" t="s">
        <v>3538</v>
      </c>
    </row>
    <row customHeight="1" ht="11.25">
      <c r="A124" s="0" t="s">
        <v>16</v>
      </c>
      <c r="B124" s="0" t="s">
        <v>3527</v>
      </c>
      <c r="C124" s="0" t="s">
        <v>3528</v>
      </c>
      <c r="D124" s="0" t="s">
        <v>3539</v>
      </c>
      <c r="E124" s="0" t="s">
        <v>3540</v>
      </c>
      <c r="F124" s="0" t="s">
        <v>3238</v>
      </c>
      <c r="G124" s="0" t="s">
        <v>3541</v>
      </c>
    </row>
    <row customHeight="1" ht="11.25">
      <c r="A125" s="0" t="s">
        <v>16</v>
      </c>
      <c r="B125" s="0" t="s">
        <v>3527</v>
      </c>
      <c r="C125" s="0" t="s">
        <v>3528</v>
      </c>
      <c r="D125" s="0" t="s">
        <v>3542</v>
      </c>
      <c r="E125" s="0" t="s">
        <v>3543</v>
      </c>
      <c r="F125" s="0" t="s">
        <v>3238</v>
      </c>
      <c r="G125" s="0" t="s">
        <v>3544</v>
      </c>
    </row>
    <row customHeight="1" ht="11.25">
      <c r="A126" s="0" t="s">
        <v>16</v>
      </c>
      <c r="B126" s="0" t="s">
        <v>3527</v>
      </c>
      <c r="C126" s="0" t="s">
        <v>3528</v>
      </c>
      <c r="D126" s="0" t="s">
        <v>3545</v>
      </c>
      <c r="E126" s="0" t="s">
        <v>3546</v>
      </c>
      <c r="F126" s="0" t="s">
        <v>3238</v>
      </c>
      <c r="G126" s="0" t="s">
        <v>3547</v>
      </c>
    </row>
    <row customHeight="1" ht="11.25">
      <c r="A127" s="0" t="s">
        <v>16</v>
      </c>
      <c r="B127" s="0" t="s">
        <v>3527</v>
      </c>
      <c r="C127" s="0" t="s">
        <v>3528</v>
      </c>
      <c r="D127" s="0" t="s">
        <v>3548</v>
      </c>
      <c r="E127" s="0" t="s">
        <v>3549</v>
      </c>
      <c r="F127" s="0" t="s">
        <v>3238</v>
      </c>
      <c r="G127" s="0" t="s">
        <v>3550</v>
      </c>
    </row>
    <row customHeight="1" ht="11.25">
      <c r="A128" s="0" t="s">
        <v>16</v>
      </c>
      <c r="B128" s="0" t="s">
        <v>3527</v>
      </c>
      <c r="C128" s="0" t="s">
        <v>3528</v>
      </c>
      <c r="D128" s="0" t="s">
        <v>3551</v>
      </c>
      <c r="E128" s="0" t="s">
        <v>3552</v>
      </c>
      <c r="F128" s="0" t="s">
        <v>3238</v>
      </c>
      <c r="G128" s="0" t="s">
        <v>3553</v>
      </c>
    </row>
    <row customHeight="1" ht="11.25">
      <c r="A129" s="0" t="s">
        <v>16</v>
      </c>
      <c r="B129" s="0" t="s">
        <v>3527</v>
      </c>
      <c r="C129" s="0" t="s">
        <v>3528</v>
      </c>
      <c r="D129" s="0" t="s">
        <v>3554</v>
      </c>
      <c r="E129" s="0" t="s">
        <v>3555</v>
      </c>
      <c r="F129" s="0" t="s">
        <v>3238</v>
      </c>
      <c r="G129" s="0" t="s">
        <v>3556</v>
      </c>
    </row>
    <row customHeight="1" ht="11.25">
      <c r="A130" s="0" t="s">
        <v>16</v>
      </c>
      <c r="B130" s="0" t="s">
        <v>3557</v>
      </c>
      <c r="C130" s="0" t="s">
        <v>3558</v>
      </c>
      <c r="D130" s="0" t="s">
        <v>3559</v>
      </c>
      <c r="E130" s="0" t="s">
        <v>3560</v>
      </c>
      <c r="F130" s="0" t="s">
        <v>3238</v>
      </c>
      <c r="G130" s="0" t="s">
        <v>3561</v>
      </c>
    </row>
    <row customHeight="1" ht="11.25">
      <c r="A131" s="0" t="s">
        <v>16</v>
      </c>
      <c r="B131" s="0" t="s">
        <v>3557</v>
      </c>
      <c r="C131" s="0" t="s">
        <v>3558</v>
      </c>
      <c r="D131" s="0" t="s">
        <v>3562</v>
      </c>
      <c r="E131" s="0" t="s">
        <v>3563</v>
      </c>
      <c r="F131" s="0" t="s">
        <v>3238</v>
      </c>
      <c r="G131" s="0" t="s">
        <v>3564</v>
      </c>
    </row>
    <row customHeight="1" ht="11.25">
      <c r="A132" s="0" t="s">
        <v>16</v>
      </c>
      <c r="B132" s="0" t="s">
        <v>3557</v>
      </c>
      <c r="C132" s="0" t="s">
        <v>3558</v>
      </c>
      <c r="D132" s="0" t="s">
        <v>3565</v>
      </c>
      <c r="E132" s="0" t="s">
        <v>3566</v>
      </c>
      <c r="F132" s="0" t="s">
        <v>3238</v>
      </c>
      <c r="G132" s="0" t="s">
        <v>3567</v>
      </c>
    </row>
    <row customHeight="1" ht="11.25">
      <c r="A133" s="0" t="s">
        <v>16</v>
      </c>
      <c r="B133" s="0" t="s">
        <v>3557</v>
      </c>
      <c r="C133" s="0" t="s">
        <v>3558</v>
      </c>
      <c r="D133" s="0" t="s">
        <v>3557</v>
      </c>
      <c r="E133" s="0" t="s">
        <v>3558</v>
      </c>
      <c r="F133" s="0" t="s">
        <v>3235</v>
      </c>
      <c r="G133" s="0" t="s">
        <v>3568</v>
      </c>
    </row>
    <row customHeight="1" ht="11.25">
      <c r="A134" s="0" t="s">
        <v>16</v>
      </c>
      <c r="B134" s="0" t="s">
        <v>3557</v>
      </c>
      <c r="C134" s="0" t="s">
        <v>3558</v>
      </c>
      <c r="D134" s="0" t="s">
        <v>3569</v>
      </c>
      <c r="E134" s="0" t="s">
        <v>3570</v>
      </c>
      <c r="F134" s="0" t="s">
        <v>3277</v>
      </c>
      <c r="G134" s="0" t="s">
        <v>3571</v>
      </c>
    </row>
    <row customHeight="1" ht="11.25">
      <c r="A135" s="0" t="s">
        <v>16</v>
      </c>
      <c r="B135" s="0" t="s">
        <v>3557</v>
      </c>
      <c r="C135" s="0" t="s">
        <v>3558</v>
      </c>
      <c r="D135" s="0" t="s">
        <v>3572</v>
      </c>
      <c r="E135" s="0" t="s">
        <v>3573</v>
      </c>
      <c r="F135" s="0" t="s">
        <v>3238</v>
      </c>
      <c r="G135" s="0" t="s">
        <v>3574</v>
      </c>
    </row>
    <row customHeight="1" ht="11.25">
      <c r="A136" s="0" t="s">
        <v>16</v>
      </c>
      <c r="B136" s="0" t="s">
        <v>3557</v>
      </c>
      <c r="C136" s="0" t="s">
        <v>3558</v>
      </c>
      <c r="D136" s="0" t="s">
        <v>3575</v>
      </c>
      <c r="E136" s="0" t="s">
        <v>3576</v>
      </c>
      <c r="F136" s="0" t="s">
        <v>3238</v>
      </c>
      <c r="G136" s="0" t="s">
        <v>3577</v>
      </c>
    </row>
    <row customHeight="1" ht="11.25">
      <c r="A137" s="0" t="s">
        <v>16</v>
      </c>
      <c r="B137" s="0" t="s">
        <v>3557</v>
      </c>
      <c r="C137" s="0" t="s">
        <v>3558</v>
      </c>
      <c r="D137" s="0" t="s">
        <v>3308</v>
      </c>
      <c r="E137" s="0" t="s">
        <v>3578</v>
      </c>
      <c r="F137" s="0" t="s">
        <v>3238</v>
      </c>
      <c r="G137" s="0" t="s">
        <v>3579</v>
      </c>
    </row>
    <row customHeight="1" ht="11.25">
      <c r="A138" s="0" t="s">
        <v>16</v>
      </c>
      <c r="B138" s="0" t="s">
        <v>3557</v>
      </c>
      <c r="C138" s="0" t="s">
        <v>3558</v>
      </c>
      <c r="D138" s="0" t="s">
        <v>3580</v>
      </c>
      <c r="E138" s="0" t="s">
        <v>3581</v>
      </c>
      <c r="F138" s="0" t="s">
        <v>3238</v>
      </c>
      <c r="G138" s="0" t="s">
        <v>3582</v>
      </c>
    </row>
    <row customHeight="1" ht="11.25">
      <c r="A139" s="0" t="s">
        <v>16</v>
      </c>
      <c r="B139" s="0" t="s">
        <v>3557</v>
      </c>
      <c r="C139" s="0" t="s">
        <v>3558</v>
      </c>
      <c r="D139" s="0" t="s">
        <v>3583</v>
      </c>
      <c r="E139" s="0" t="s">
        <v>3584</v>
      </c>
      <c r="F139" s="0" t="s">
        <v>3238</v>
      </c>
      <c r="G139" s="0" t="s">
        <v>3585</v>
      </c>
    </row>
    <row customHeight="1" ht="11.25">
      <c r="A140" s="0" t="s">
        <v>16</v>
      </c>
      <c r="B140" s="0" t="s">
        <v>3586</v>
      </c>
      <c r="C140" s="0" t="s">
        <v>3587</v>
      </c>
      <c r="D140" s="0" t="s">
        <v>3588</v>
      </c>
      <c r="E140" s="0" t="s">
        <v>3589</v>
      </c>
      <c r="F140" s="0" t="s">
        <v>3238</v>
      </c>
      <c r="G140" s="0" t="s">
        <v>3590</v>
      </c>
    </row>
    <row customHeight="1" ht="11.25">
      <c r="A141" s="0" t="s">
        <v>16</v>
      </c>
      <c r="B141" s="0" t="s">
        <v>3586</v>
      </c>
      <c r="C141" s="0" t="s">
        <v>3587</v>
      </c>
      <c r="D141" s="0" t="s">
        <v>3591</v>
      </c>
      <c r="E141" s="0" t="s">
        <v>3592</v>
      </c>
      <c r="F141" s="0" t="s">
        <v>3238</v>
      </c>
      <c r="G141" s="0" t="s">
        <v>3593</v>
      </c>
    </row>
    <row customHeight="1" ht="11.25">
      <c r="A142" s="0" t="s">
        <v>16</v>
      </c>
      <c r="B142" s="0" t="s">
        <v>3586</v>
      </c>
      <c r="C142" s="0" t="s">
        <v>3587</v>
      </c>
      <c r="D142" s="0" t="s">
        <v>3594</v>
      </c>
      <c r="E142" s="0" t="s">
        <v>3595</v>
      </c>
      <c r="F142" s="0" t="s">
        <v>3238</v>
      </c>
      <c r="G142" s="0" t="s">
        <v>3596</v>
      </c>
    </row>
    <row customHeight="1" ht="11.25">
      <c r="A143" s="0" t="s">
        <v>16</v>
      </c>
      <c r="B143" s="0" t="s">
        <v>3586</v>
      </c>
      <c r="C143" s="0" t="s">
        <v>3587</v>
      </c>
      <c r="D143" s="0" t="s">
        <v>3586</v>
      </c>
      <c r="E143" s="0" t="s">
        <v>3587</v>
      </c>
      <c r="F143" s="0" t="s">
        <v>3235</v>
      </c>
      <c r="G143" s="0" t="s">
        <v>3597</v>
      </c>
    </row>
    <row customHeight="1" ht="11.25">
      <c r="A144" s="0" t="s">
        <v>16</v>
      </c>
      <c r="B144" s="0" t="s">
        <v>3586</v>
      </c>
      <c r="C144" s="0" t="s">
        <v>3587</v>
      </c>
      <c r="D144" s="0" t="s">
        <v>3598</v>
      </c>
      <c r="E144" s="0" t="s">
        <v>3599</v>
      </c>
      <c r="F144" s="0" t="s">
        <v>3238</v>
      </c>
      <c r="G144" s="0" t="s">
        <v>3600</v>
      </c>
    </row>
    <row customHeight="1" ht="11.25">
      <c r="A145" s="0" t="s">
        <v>16</v>
      </c>
      <c r="B145" s="0" t="s">
        <v>3586</v>
      </c>
      <c r="C145" s="0" t="s">
        <v>3587</v>
      </c>
      <c r="D145" s="0" t="s">
        <v>3601</v>
      </c>
      <c r="E145" s="0" t="s">
        <v>3602</v>
      </c>
      <c r="F145" s="0" t="s">
        <v>3238</v>
      </c>
      <c r="G145" s="0" t="s">
        <v>3603</v>
      </c>
    </row>
    <row customHeight="1" ht="11.25">
      <c r="A146" s="0" t="s">
        <v>16</v>
      </c>
      <c r="B146" s="0" t="s">
        <v>3586</v>
      </c>
      <c r="C146" s="0" t="s">
        <v>3587</v>
      </c>
      <c r="D146" s="0" t="s">
        <v>3604</v>
      </c>
      <c r="E146" s="0" t="s">
        <v>3605</v>
      </c>
      <c r="F146" s="0" t="s">
        <v>3238</v>
      </c>
      <c r="G146" s="0" t="s">
        <v>3606</v>
      </c>
    </row>
    <row customHeight="1" ht="11.25">
      <c r="A147" s="0" t="s">
        <v>16</v>
      </c>
      <c r="B147" s="0" t="s">
        <v>3586</v>
      </c>
      <c r="C147" s="0" t="s">
        <v>3587</v>
      </c>
      <c r="D147" s="0" t="s">
        <v>3607</v>
      </c>
      <c r="E147" s="0" t="s">
        <v>3608</v>
      </c>
      <c r="F147" s="0" t="s">
        <v>3238</v>
      </c>
      <c r="G147" s="0" t="s">
        <v>3609</v>
      </c>
    </row>
    <row customHeight="1" ht="11.25">
      <c r="A148" s="0" t="s">
        <v>16</v>
      </c>
      <c r="B148" s="0" t="s">
        <v>3586</v>
      </c>
      <c r="C148" s="0" t="s">
        <v>3587</v>
      </c>
      <c r="D148" s="0" t="s">
        <v>3286</v>
      </c>
      <c r="E148" s="0" t="s">
        <v>3610</v>
      </c>
      <c r="F148" s="0" t="s">
        <v>3238</v>
      </c>
      <c r="G148" s="0" t="s">
        <v>3611</v>
      </c>
    </row>
    <row customHeight="1" ht="11.25">
      <c r="A149" s="0" t="s">
        <v>16</v>
      </c>
      <c r="B149" s="0" t="s">
        <v>3586</v>
      </c>
      <c r="C149" s="0" t="s">
        <v>3587</v>
      </c>
      <c r="D149" s="0" t="s">
        <v>3612</v>
      </c>
      <c r="E149" s="0" t="s">
        <v>3613</v>
      </c>
      <c r="F149" s="0" t="s">
        <v>3238</v>
      </c>
      <c r="G149" s="0" t="s">
        <v>3614</v>
      </c>
    </row>
    <row customHeight="1" ht="11.25">
      <c r="A150" s="0" t="s">
        <v>16</v>
      </c>
      <c r="B150" s="0" t="s">
        <v>3586</v>
      </c>
      <c r="C150" s="0" t="s">
        <v>3587</v>
      </c>
      <c r="D150" s="0" t="s">
        <v>3615</v>
      </c>
      <c r="E150" s="0" t="s">
        <v>3616</v>
      </c>
      <c r="F150" s="0" t="s">
        <v>3238</v>
      </c>
      <c r="G150" s="0" t="s">
        <v>3617</v>
      </c>
    </row>
    <row customHeight="1" ht="11.25">
      <c r="A151" s="0" t="s">
        <v>16</v>
      </c>
      <c r="B151" s="0" t="s">
        <v>3586</v>
      </c>
      <c r="C151" s="0" t="s">
        <v>3587</v>
      </c>
      <c r="D151" s="0" t="s">
        <v>3618</v>
      </c>
      <c r="E151" s="0" t="s">
        <v>3619</v>
      </c>
      <c r="F151" s="0" t="s">
        <v>3238</v>
      </c>
      <c r="G151" s="0" t="s">
        <v>3620</v>
      </c>
    </row>
    <row customHeight="1" ht="11.25">
      <c r="A152" s="0" t="s">
        <v>16</v>
      </c>
      <c r="B152" s="0" t="s">
        <v>3621</v>
      </c>
      <c r="C152" s="0" t="s">
        <v>3622</v>
      </c>
      <c r="D152" s="0" t="s">
        <v>3623</v>
      </c>
      <c r="E152" s="0" t="s">
        <v>3624</v>
      </c>
      <c r="F152" s="0" t="s">
        <v>3238</v>
      </c>
      <c r="G152" s="0" t="s">
        <v>3625</v>
      </c>
    </row>
    <row customHeight="1" ht="11.25">
      <c r="A153" s="0" t="s">
        <v>16</v>
      </c>
      <c r="B153" s="0" t="s">
        <v>3621</v>
      </c>
      <c r="C153" s="0" t="s">
        <v>3622</v>
      </c>
      <c r="D153" s="0" t="s">
        <v>3621</v>
      </c>
      <c r="E153" s="0" t="s">
        <v>3622</v>
      </c>
      <c r="F153" s="0" t="s">
        <v>3235</v>
      </c>
      <c r="G153" s="0" t="s">
        <v>3626</v>
      </c>
    </row>
    <row customHeight="1" ht="11.25">
      <c r="A154" s="0" t="s">
        <v>16</v>
      </c>
      <c r="B154" s="0" t="s">
        <v>3621</v>
      </c>
      <c r="C154" s="0" t="s">
        <v>3622</v>
      </c>
      <c r="D154" s="0" t="s">
        <v>3245</v>
      </c>
      <c r="E154" s="0" t="s">
        <v>3627</v>
      </c>
      <c r="F154" s="0" t="s">
        <v>3238</v>
      </c>
      <c r="G154" s="0" t="s">
        <v>3628</v>
      </c>
    </row>
    <row customHeight="1" ht="11.25">
      <c r="A155" s="0" t="s">
        <v>16</v>
      </c>
      <c r="B155" s="0" t="s">
        <v>3621</v>
      </c>
      <c r="C155" s="0" t="s">
        <v>3622</v>
      </c>
      <c r="D155" s="0" t="s">
        <v>3629</v>
      </c>
      <c r="E155" s="0" t="s">
        <v>3630</v>
      </c>
      <c r="F155" s="0" t="s">
        <v>3238</v>
      </c>
      <c r="G155" s="0" t="s">
        <v>3631</v>
      </c>
    </row>
    <row customHeight="1" ht="11.25">
      <c r="A156" s="0" t="s">
        <v>16</v>
      </c>
      <c r="B156" s="0" t="s">
        <v>3621</v>
      </c>
      <c r="C156" s="0" t="s">
        <v>3622</v>
      </c>
      <c r="D156" s="0" t="s">
        <v>3604</v>
      </c>
      <c r="E156" s="0" t="s">
        <v>3632</v>
      </c>
      <c r="F156" s="0" t="s">
        <v>3238</v>
      </c>
      <c r="G156" s="0" t="s">
        <v>3633</v>
      </c>
    </row>
    <row customHeight="1" ht="11.25">
      <c r="A157" s="0" t="s">
        <v>16</v>
      </c>
      <c r="B157" s="0" t="s">
        <v>3621</v>
      </c>
      <c r="C157" s="0" t="s">
        <v>3622</v>
      </c>
      <c r="D157" s="0" t="s">
        <v>3634</v>
      </c>
      <c r="E157" s="0" t="s">
        <v>3635</v>
      </c>
      <c r="F157" s="0" t="s">
        <v>3238</v>
      </c>
      <c r="G157" s="0" t="s">
        <v>3636</v>
      </c>
    </row>
    <row customHeight="1" ht="11.25">
      <c r="A158" s="0" t="s">
        <v>16</v>
      </c>
      <c r="B158" s="0" t="s">
        <v>3621</v>
      </c>
      <c r="C158" s="0" t="s">
        <v>3622</v>
      </c>
      <c r="D158" s="0" t="s">
        <v>3637</v>
      </c>
      <c r="E158" s="0" t="s">
        <v>3638</v>
      </c>
      <c r="F158" s="0" t="s">
        <v>3238</v>
      </c>
      <c r="G158" s="0" t="s">
        <v>3639</v>
      </c>
    </row>
    <row customHeight="1" ht="11.25">
      <c r="A159" s="0" t="s">
        <v>16</v>
      </c>
      <c r="B159" s="0" t="s">
        <v>3621</v>
      </c>
      <c r="C159" s="0" t="s">
        <v>3622</v>
      </c>
      <c r="D159" s="0" t="s">
        <v>3640</v>
      </c>
      <c r="E159" s="0" t="s">
        <v>3641</v>
      </c>
      <c r="F159" s="0" t="s">
        <v>3238</v>
      </c>
      <c r="G159" s="0" t="s">
        <v>3642</v>
      </c>
    </row>
    <row customHeight="1" ht="11.25">
      <c r="A160" s="0" t="s">
        <v>16</v>
      </c>
      <c r="B160" s="0" t="s">
        <v>3621</v>
      </c>
      <c r="C160" s="0" t="s">
        <v>3622</v>
      </c>
      <c r="D160" s="0" t="s">
        <v>3643</v>
      </c>
      <c r="E160" s="0" t="s">
        <v>3644</v>
      </c>
      <c r="F160" s="0" t="s">
        <v>3238</v>
      </c>
      <c r="G160" s="0" t="s">
        <v>3645</v>
      </c>
    </row>
    <row customHeight="1" ht="11.25">
      <c r="A161" s="0" t="s">
        <v>16</v>
      </c>
      <c r="B161" s="0" t="s">
        <v>3646</v>
      </c>
      <c r="C161" s="0" t="s">
        <v>3647</v>
      </c>
      <c r="D161" s="0" t="s">
        <v>3648</v>
      </c>
      <c r="E161" s="0" t="s">
        <v>3649</v>
      </c>
      <c r="F161" s="0" t="s">
        <v>3238</v>
      </c>
      <c r="G161" s="0" t="s">
        <v>3650</v>
      </c>
    </row>
    <row customHeight="1" ht="11.25">
      <c r="A162" s="0" t="s">
        <v>16</v>
      </c>
      <c r="B162" s="0" t="s">
        <v>3646</v>
      </c>
      <c r="C162" s="0" t="s">
        <v>3647</v>
      </c>
      <c r="D162" s="0" t="s">
        <v>3651</v>
      </c>
      <c r="E162" s="0" t="s">
        <v>3652</v>
      </c>
      <c r="F162" s="0" t="s">
        <v>3238</v>
      </c>
      <c r="G162" s="0" t="s">
        <v>3653</v>
      </c>
    </row>
    <row customHeight="1" ht="11.25">
      <c r="A163" s="0" t="s">
        <v>16</v>
      </c>
      <c r="B163" s="0" t="s">
        <v>3646</v>
      </c>
      <c r="C163" s="0" t="s">
        <v>3647</v>
      </c>
      <c r="D163" s="0" t="s">
        <v>3654</v>
      </c>
      <c r="E163" s="0" t="s">
        <v>3655</v>
      </c>
      <c r="F163" s="0" t="s">
        <v>3238</v>
      </c>
      <c r="G163" s="0" t="s">
        <v>3656</v>
      </c>
    </row>
    <row customHeight="1" ht="11.25">
      <c r="A164" s="0" t="s">
        <v>16</v>
      </c>
      <c r="B164" s="0" t="s">
        <v>3646</v>
      </c>
      <c r="C164" s="0" t="s">
        <v>3647</v>
      </c>
      <c r="D164" s="0" t="s">
        <v>3657</v>
      </c>
      <c r="E164" s="0" t="s">
        <v>3658</v>
      </c>
      <c r="F164" s="0" t="s">
        <v>3659</v>
      </c>
      <c r="G164" s="0" t="s">
        <v>3660</v>
      </c>
    </row>
    <row customHeight="1" ht="11.25">
      <c r="A165" s="0" t="s">
        <v>16</v>
      </c>
      <c r="B165" s="0" t="s">
        <v>3646</v>
      </c>
      <c r="C165" s="0" t="s">
        <v>3647</v>
      </c>
      <c r="D165" s="0" t="s">
        <v>3661</v>
      </c>
      <c r="E165" s="0" t="s">
        <v>3662</v>
      </c>
      <c r="F165" s="0" t="s">
        <v>3238</v>
      </c>
      <c r="G165" s="0" t="s">
        <v>3663</v>
      </c>
    </row>
    <row customHeight="1" ht="11.25">
      <c r="A166" s="0" t="s">
        <v>16</v>
      </c>
      <c r="B166" s="0" t="s">
        <v>3646</v>
      </c>
      <c r="C166" s="0" t="s">
        <v>3647</v>
      </c>
      <c r="D166" s="0" t="s">
        <v>3664</v>
      </c>
      <c r="E166" s="0" t="s">
        <v>3665</v>
      </c>
      <c r="F166" s="0" t="s">
        <v>3238</v>
      </c>
      <c r="G166" s="0" t="s">
        <v>3666</v>
      </c>
    </row>
    <row customHeight="1" ht="11.25">
      <c r="A167" s="0" t="s">
        <v>16</v>
      </c>
      <c r="B167" s="0" t="s">
        <v>3646</v>
      </c>
      <c r="C167" s="0" t="s">
        <v>3647</v>
      </c>
      <c r="D167" s="0" t="s">
        <v>3667</v>
      </c>
      <c r="E167" s="0" t="s">
        <v>3668</v>
      </c>
      <c r="F167" s="0" t="s">
        <v>3238</v>
      </c>
      <c r="G167" s="0" t="s">
        <v>3669</v>
      </c>
    </row>
    <row customHeight="1" ht="11.25">
      <c r="A168" s="0" t="s">
        <v>16</v>
      </c>
      <c r="B168" s="0" t="s">
        <v>3646</v>
      </c>
      <c r="C168" s="0" t="s">
        <v>3647</v>
      </c>
      <c r="D168" s="0" t="s">
        <v>3646</v>
      </c>
      <c r="E168" s="0" t="s">
        <v>3647</v>
      </c>
      <c r="F168" s="0" t="s">
        <v>3235</v>
      </c>
      <c r="G168" s="0" t="s">
        <v>3670</v>
      </c>
    </row>
    <row customHeight="1" ht="11.25">
      <c r="A169" s="0" t="s">
        <v>16</v>
      </c>
      <c r="B169" s="0" t="s">
        <v>3646</v>
      </c>
      <c r="C169" s="0" t="s">
        <v>3647</v>
      </c>
      <c r="D169" s="0" t="s">
        <v>3671</v>
      </c>
      <c r="E169" s="0" t="s">
        <v>3672</v>
      </c>
      <c r="F169" s="0" t="s">
        <v>3238</v>
      </c>
      <c r="G169" s="0" t="s">
        <v>3673</v>
      </c>
    </row>
    <row customHeight="1" ht="11.25">
      <c r="A170" s="0" t="s">
        <v>16</v>
      </c>
      <c r="B170" s="0" t="s">
        <v>3646</v>
      </c>
      <c r="C170" s="0" t="s">
        <v>3647</v>
      </c>
      <c r="D170" s="0" t="s">
        <v>3674</v>
      </c>
      <c r="E170" s="0" t="s">
        <v>3675</v>
      </c>
      <c r="F170" s="0" t="s">
        <v>3238</v>
      </c>
      <c r="G170" s="0" t="s">
        <v>3676</v>
      </c>
    </row>
    <row customHeight="1" ht="11.25">
      <c r="A171" s="0" t="s">
        <v>16</v>
      </c>
      <c r="B171" s="0" t="s">
        <v>3646</v>
      </c>
      <c r="C171" s="0" t="s">
        <v>3647</v>
      </c>
      <c r="D171" s="0" t="s">
        <v>3677</v>
      </c>
      <c r="E171" s="0" t="s">
        <v>3678</v>
      </c>
      <c r="F171" s="0" t="s">
        <v>3238</v>
      </c>
      <c r="G171" s="0" t="s">
        <v>3679</v>
      </c>
    </row>
    <row customHeight="1" ht="11.25">
      <c r="A172" s="0" t="s">
        <v>16</v>
      </c>
      <c r="B172" s="0" t="s">
        <v>3646</v>
      </c>
      <c r="C172" s="0" t="s">
        <v>3647</v>
      </c>
      <c r="D172" s="0" t="s">
        <v>3680</v>
      </c>
      <c r="E172" s="0" t="s">
        <v>3681</v>
      </c>
      <c r="F172" s="0" t="s">
        <v>3238</v>
      </c>
      <c r="G172" s="0" t="s">
        <v>3682</v>
      </c>
    </row>
    <row customHeight="1" ht="11.25">
      <c r="A173" s="0" t="s">
        <v>16</v>
      </c>
      <c r="B173" s="0" t="s">
        <v>3646</v>
      </c>
      <c r="C173" s="0" t="s">
        <v>3647</v>
      </c>
      <c r="D173" s="0" t="s">
        <v>3683</v>
      </c>
      <c r="E173" s="0" t="s">
        <v>3684</v>
      </c>
      <c r="F173" s="0" t="s">
        <v>3238</v>
      </c>
      <c r="G173" s="0" t="s">
        <v>3685</v>
      </c>
    </row>
    <row customHeight="1" ht="11.25">
      <c r="A174" s="0" t="s">
        <v>16</v>
      </c>
      <c r="B174" s="0" t="s">
        <v>3686</v>
      </c>
      <c r="C174" s="0" t="s">
        <v>3687</v>
      </c>
      <c r="D174" s="0" t="s">
        <v>3688</v>
      </c>
      <c r="E174" s="0" t="s">
        <v>3689</v>
      </c>
      <c r="F174" s="0" t="s">
        <v>3238</v>
      </c>
      <c r="G174" s="0" t="s">
        <v>3690</v>
      </c>
    </row>
    <row customHeight="1" ht="11.25">
      <c r="A175" s="0" t="s">
        <v>16</v>
      </c>
      <c r="B175" s="0" t="s">
        <v>3686</v>
      </c>
      <c r="C175" s="0" t="s">
        <v>3687</v>
      </c>
      <c r="D175" s="0" t="s">
        <v>3691</v>
      </c>
      <c r="E175" s="0" t="s">
        <v>3692</v>
      </c>
      <c r="F175" s="0" t="s">
        <v>3238</v>
      </c>
      <c r="G175" s="0" t="s">
        <v>3693</v>
      </c>
    </row>
    <row customHeight="1" ht="11.25">
      <c r="A176" s="0" t="s">
        <v>16</v>
      </c>
      <c r="B176" s="0" t="s">
        <v>3686</v>
      </c>
      <c r="C176" s="0" t="s">
        <v>3687</v>
      </c>
      <c r="D176" s="0" t="s">
        <v>3694</v>
      </c>
      <c r="E176" s="0" t="s">
        <v>3695</v>
      </c>
      <c r="F176" s="0" t="s">
        <v>3238</v>
      </c>
      <c r="G176" s="0" t="s">
        <v>3696</v>
      </c>
    </row>
    <row customHeight="1" ht="11.25">
      <c r="A177" s="0" t="s">
        <v>16</v>
      </c>
      <c r="B177" s="0" t="s">
        <v>3686</v>
      </c>
      <c r="C177" s="0" t="s">
        <v>3687</v>
      </c>
      <c r="D177" s="0" t="s">
        <v>3697</v>
      </c>
      <c r="E177" s="0" t="s">
        <v>3698</v>
      </c>
      <c r="F177" s="0" t="s">
        <v>3238</v>
      </c>
      <c r="G177" s="0" t="s">
        <v>3699</v>
      </c>
    </row>
    <row customHeight="1" ht="11.25">
      <c r="A178" s="0" t="s">
        <v>16</v>
      </c>
      <c r="B178" s="0" t="s">
        <v>3686</v>
      </c>
      <c r="C178" s="0" t="s">
        <v>3687</v>
      </c>
      <c r="D178" s="0" t="s">
        <v>3686</v>
      </c>
      <c r="E178" s="0" t="s">
        <v>3687</v>
      </c>
      <c r="F178" s="0" t="s">
        <v>3235</v>
      </c>
      <c r="G178" s="0" t="s">
        <v>3700</v>
      </c>
    </row>
    <row customHeight="1" ht="11.25">
      <c r="A179" s="0" t="s">
        <v>16</v>
      </c>
      <c r="B179" s="0" t="s">
        <v>3686</v>
      </c>
      <c r="C179" s="0" t="s">
        <v>3687</v>
      </c>
      <c r="D179" s="0" t="s">
        <v>3701</v>
      </c>
      <c r="E179" s="0" t="s">
        <v>3702</v>
      </c>
      <c r="F179" s="0" t="s">
        <v>3238</v>
      </c>
      <c r="G179" s="0" t="s">
        <v>3703</v>
      </c>
    </row>
    <row customHeight="1" ht="11.25">
      <c r="A180" s="0" t="s">
        <v>16</v>
      </c>
      <c r="B180" s="0" t="s">
        <v>3686</v>
      </c>
      <c r="C180" s="0" t="s">
        <v>3687</v>
      </c>
      <c r="D180" s="0" t="s">
        <v>3704</v>
      </c>
      <c r="E180" s="0" t="s">
        <v>3705</v>
      </c>
      <c r="F180" s="0" t="s">
        <v>3238</v>
      </c>
      <c r="G180" s="0" t="s">
        <v>3706</v>
      </c>
    </row>
    <row customHeight="1" ht="11.25">
      <c r="A181" s="0" t="s">
        <v>16</v>
      </c>
      <c r="B181" s="0" t="s">
        <v>3686</v>
      </c>
      <c r="C181" s="0" t="s">
        <v>3687</v>
      </c>
      <c r="D181" s="0" t="s">
        <v>3707</v>
      </c>
      <c r="E181" s="0" t="s">
        <v>3708</v>
      </c>
      <c r="F181" s="0" t="s">
        <v>3238</v>
      </c>
      <c r="G181" s="0" t="s">
        <v>3709</v>
      </c>
    </row>
    <row customHeight="1" ht="11.25">
      <c r="A182" s="0" t="s">
        <v>16</v>
      </c>
      <c r="B182" s="0" t="s">
        <v>3686</v>
      </c>
      <c r="C182" s="0" t="s">
        <v>3687</v>
      </c>
      <c r="D182" s="0" t="s">
        <v>3710</v>
      </c>
      <c r="E182" s="0" t="s">
        <v>3711</v>
      </c>
      <c r="F182" s="0" t="s">
        <v>3238</v>
      </c>
      <c r="G182" s="0" t="s">
        <v>3712</v>
      </c>
    </row>
    <row customHeight="1" ht="11.25">
      <c r="A183" s="0" t="s">
        <v>16</v>
      </c>
      <c r="B183" s="0" t="s">
        <v>3686</v>
      </c>
      <c r="C183" s="0" t="s">
        <v>3687</v>
      </c>
      <c r="D183" s="0" t="s">
        <v>3713</v>
      </c>
      <c r="E183" s="0" t="s">
        <v>3714</v>
      </c>
      <c r="F183" s="0" t="s">
        <v>3238</v>
      </c>
      <c r="G183" s="0" t="s">
        <v>3715</v>
      </c>
    </row>
    <row customHeight="1" ht="11.25">
      <c r="A184" s="0" t="s">
        <v>16</v>
      </c>
      <c r="B184" s="0" t="s">
        <v>3686</v>
      </c>
      <c r="C184" s="0" t="s">
        <v>3687</v>
      </c>
      <c r="D184" s="0" t="s">
        <v>3716</v>
      </c>
      <c r="E184" s="0" t="s">
        <v>3717</v>
      </c>
      <c r="F184" s="0" t="s">
        <v>3238</v>
      </c>
      <c r="G184" s="0" t="s">
        <v>3718</v>
      </c>
    </row>
    <row customHeight="1" ht="11.25">
      <c r="A185" s="0" t="s">
        <v>16</v>
      </c>
      <c r="B185" s="0" t="s">
        <v>3719</v>
      </c>
      <c r="C185" s="0" t="s">
        <v>3720</v>
      </c>
      <c r="D185" s="0" t="s">
        <v>3721</v>
      </c>
      <c r="E185" s="0" t="s">
        <v>3722</v>
      </c>
      <c r="F185" s="0" t="s">
        <v>3238</v>
      </c>
      <c r="G185" s="0" t="s">
        <v>3723</v>
      </c>
    </row>
    <row customHeight="1" ht="11.25">
      <c r="A186" s="0" t="s">
        <v>16</v>
      </c>
      <c r="B186" s="0" t="s">
        <v>3719</v>
      </c>
      <c r="C186" s="0" t="s">
        <v>3720</v>
      </c>
      <c r="D186" s="0" t="s">
        <v>3724</v>
      </c>
      <c r="E186" s="0" t="s">
        <v>3725</v>
      </c>
      <c r="F186" s="0" t="s">
        <v>3238</v>
      </c>
      <c r="G186" s="0" t="s">
        <v>3726</v>
      </c>
    </row>
    <row customHeight="1" ht="11.25">
      <c r="A187" s="0" t="s">
        <v>16</v>
      </c>
      <c r="B187" s="0" t="s">
        <v>3719</v>
      </c>
      <c r="C187" s="0" t="s">
        <v>3720</v>
      </c>
      <c r="D187" s="0" t="s">
        <v>3727</v>
      </c>
      <c r="E187" s="0" t="s">
        <v>3728</v>
      </c>
      <c r="F187" s="0" t="s">
        <v>3238</v>
      </c>
      <c r="G187" s="0" t="s">
        <v>3729</v>
      </c>
    </row>
    <row customHeight="1" ht="11.25">
      <c r="A188" s="0" t="s">
        <v>16</v>
      </c>
      <c r="B188" s="0" t="s">
        <v>3719</v>
      </c>
      <c r="C188" s="0" t="s">
        <v>3720</v>
      </c>
      <c r="D188" s="0" t="s">
        <v>3719</v>
      </c>
      <c r="E188" s="0" t="s">
        <v>3720</v>
      </c>
      <c r="F188" s="0" t="s">
        <v>3235</v>
      </c>
      <c r="G188" s="0" t="s">
        <v>3730</v>
      </c>
    </row>
    <row customHeight="1" ht="11.25">
      <c r="A189" s="0" t="s">
        <v>16</v>
      </c>
      <c r="B189" s="0" t="s">
        <v>3719</v>
      </c>
      <c r="C189" s="0" t="s">
        <v>3720</v>
      </c>
      <c r="D189" s="0" t="s">
        <v>3731</v>
      </c>
      <c r="E189" s="0" t="s">
        <v>3732</v>
      </c>
      <c r="F189" s="0" t="s">
        <v>3277</v>
      </c>
      <c r="G189" s="0" t="s">
        <v>3733</v>
      </c>
    </row>
    <row customHeight="1" ht="11.25">
      <c r="A190" s="0" t="s">
        <v>16</v>
      </c>
      <c r="B190" s="0" t="s">
        <v>3719</v>
      </c>
      <c r="C190" s="0" t="s">
        <v>3720</v>
      </c>
      <c r="D190" s="0" t="s">
        <v>3734</v>
      </c>
      <c r="E190" s="0" t="s">
        <v>3735</v>
      </c>
      <c r="F190" s="0" t="s">
        <v>3238</v>
      </c>
      <c r="G190" s="0" t="s">
        <v>3736</v>
      </c>
    </row>
    <row customHeight="1" ht="11.25">
      <c r="A191" s="0" t="s">
        <v>16</v>
      </c>
      <c r="B191" s="0" t="s">
        <v>3719</v>
      </c>
      <c r="C191" s="0" t="s">
        <v>3720</v>
      </c>
      <c r="D191" s="0" t="s">
        <v>3737</v>
      </c>
      <c r="E191" s="0" t="s">
        <v>3738</v>
      </c>
      <c r="F191" s="0" t="s">
        <v>3238</v>
      </c>
      <c r="G191" s="0" t="s">
        <v>3739</v>
      </c>
    </row>
    <row customHeight="1" ht="11.25">
      <c r="A192" s="0" t="s">
        <v>16</v>
      </c>
      <c r="B192" s="0" t="s">
        <v>3719</v>
      </c>
      <c r="C192" s="0" t="s">
        <v>3720</v>
      </c>
      <c r="D192" s="0" t="s">
        <v>3740</v>
      </c>
      <c r="E192" s="0" t="s">
        <v>3741</v>
      </c>
      <c r="F192" s="0" t="s">
        <v>3238</v>
      </c>
      <c r="G192" s="0" t="s">
        <v>3742</v>
      </c>
    </row>
    <row customHeight="1" ht="11.25">
      <c r="A193" s="0" t="s">
        <v>16</v>
      </c>
      <c r="B193" s="0" t="s">
        <v>3743</v>
      </c>
      <c r="C193" s="0" t="s">
        <v>3744</v>
      </c>
      <c r="D193" s="0" t="s">
        <v>3745</v>
      </c>
      <c r="E193" s="0" t="s">
        <v>3746</v>
      </c>
      <c r="F193" s="0" t="s">
        <v>3238</v>
      </c>
      <c r="G193" s="0" t="s">
        <v>3747</v>
      </c>
    </row>
    <row customHeight="1" ht="11.25">
      <c r="A194" s="0" t="s">
        <v>16</v>
      </c>
      <c r="B194" s="0" t="s">
        <v>3743</v>
      </c>
      <c r="C194" s="0" t="s">
        <v>3744</v>
      </c>
      <c r="D194" s="0" t="s">
        <v>3748</v>
      </c>
      <c r="E194" s="0" t="s">
        <v>3749</v>
      </c>
      <c r="F194" s="0" t="s">
        <v>3238</v>
      </c>
      <c r="G194" s="0" t="s">
        <v>3750</v>
      </c>
    </row>
    <row customHeight="1" ht="11.25">
      <c r="A195" s="0" t="s">
        <v>16</v>
      </c>
      <c r="B195" s="0" t="s">
        <v>3743</v>
      </c>
      <c r="C195" s="0" t="s">
        <v>3744</v>
      </c>
      <c r="D195" s="0" t="s">
        <v>3751</v>
      </c>
      <c r="E195" s="0" t="s">
        <v>3752</v>
      </c>
      <c r="F195" s="0" t="s">
        <v>3277</v>
      </c>
      <c r="G195" s="0" t="s">
        <v>3753</v>
      </c>
    </row>
    <row customHeight="1" ht="11.25">
      <c r="A196" s="0" t="s">
        <v>16</v>
      </c>
      <c r="B196" s="0" t="s">
        <v>3743</v>
      </c>
      <c r="C196" s="0" t="s">
        <v>3744</v>
      </c>
      <c r="D196" s="0" t="s">
        <v>3754</v>
      </c>
      <c r="E196" s="0" t="s">
        <v>3755</v>
      </c>
      <c r="F196" s="0" t="s">
        <v>3238</v>
      </c>
      <c r="G196" s="0" t="s">
        <v>3756</v>
      </c>
    </row>
    <row customHeight="1" ht="11.25">
      <c r="A197" s="0" t="s">
        <v>16</v>
      </c>
      <c r="B197" s="0" t="s">
        <v>3743</v>
      </c>
      <c r="C197" s="0" t="s">
        <v>3744</v>
      </c>
      <c r="D197" s="0" t="s">
        <v>3757</v>
      </c>
      <c r="E197" s="0" t="s">
        <v>3758</v>
      </c>
      <c r="F197" s="0" t="s">
        <v>3238</v>
      </c>
      <c r="G197" s="0" t="s">
        <v>3759</v>
      </c>
    </row>
    <row customHeight="1" ht="11.25">
      <c r="A198" s="0" t="s">
        <v>16</v>
      </c>
      <c r="B198" s="0" t="s">
        <v>3743</v>
      </c>
      <c r="C198" s="0" t="s">
        <v>3744</v>
      </c>
      <c r="D198" s="0" t="s">
        <v>3533</v>
      </c>
      <c r="E198" s="0" t="s">
        <v>3760</v>
      </c>
      <c r="F198" s="0" t="s">
        <v>3238</v>
      </c>
      <c r="G198" s="0" t="s">
        <v>3761</v>
      </c>
    </row>
    <row customHeight="1" ht="11.25">
      <c r="A199" s="0" t="s">
        <v>16</v>
      </c>
      <c r="B199" s="0" t="s">
        <v>3743</v>
      </c>
      <c r="C199" s="0" t="s">
        <v>3744</v>
      </c>
      <c r="D199" s="0" t="s">
        <v>3762</v>
      </c>
      <c r="E199" s="0" t="s">
        <v>3763</v>
      </c>
      <c r="F199" s="0" t="s">
        <v>3238</v>
      </c>
      <c r="G199" s="0" t="s">
        <v>3764</v>
      </c>
    </row>
    <row customHeight="1" ht="11.25">
      <c r="A200" s="0" t="s">
        <v>16</v>
      </c>
      <c r="B200" s="0" t="s">
        <v>3743</v>
      </c>
      <c r="C200" s="0" t="s">
        <v>3744</v>
      </c>
      <c r="D200" s="0" t="s">
        <v>3481</v>
      </c>
      <c r="E200" s="0" t="s">
        <v>3765</v>
      </c>
      <c r="F200" s="0" t="s">
        <v>3238</v>
      </c>
      <c r="G200" s="0" t="s">
        <v>3766</v>
      </c>
    </row>
    <row customHeight="1" ht="11.25">
      <c r="A201" s="0" t="s">
        <v>16</v>
      </c>
      <c r="B201" s="0" t="s">
        <v>3743</v>
      </c>
      <c r="C201" s="0" t="s">
        <v>3744</v>
      </c>
      <c r="D201" s="0" t="s">
        <v>3743</v>
      </c>
      <c r="E201" s="0" t="s">
        <v>3744</v>
      </c>
      <c r="F201" s="0" t="s">
        <v>3235</v>
      </c>
      <c r="G201" s="0" t="s">
        <v>3767</v>
      </c>
    </row>
    <row customHeight="1" ht="11.25">
      <c r="A202" s="0" t="s">
        <v>16</v>
      </c>
      <c r="B202" s="0" t="s">
        <v>3743</v>
      </c>
      <c r="C202" s="0" t="s">
        <v>3744</v>
      </c>
      <c r="D202" s="0" t="s">
        <v>3768</v>
      </c>
      <c r="E202" s="0" t="s">
        <v>3769</v>
      </c>
      <c r="F202" s="0" t="s">
        <v>3277</v>
      </c>
      <c r="G202" s="0" t="s">
        <v>3770</v>
      </c>
    </row>
    <row customHeight="1" ht="11.25">
      <c r="A203" s="0" t="s">
        <v>16</v>
      </c>
      <c r="B203" s="0" t="s">
        <v>3743</v>
      </c>
      <c r="C203" s="0" t="s">
        <v>3744</v>
      </c>
      <c r="D203" s="0" t="s">
        <v>3771</v>
      </c>
      <c r="E203" s="0" t="s">
        <v>3772</v>
      </c>
      <c r="F203" s="0" t="s">
        <v>3238</v>
      </c>
      <c r="G203" s="0" t="s">
        <v>3773</v>
      </c>
    </row>
    <row customHeight="1" ht="11.25">
      <c r="A204" s="0" t="s">
        <v>16</v>
      </c>
      <c r="B204" s="0" t="s">
        <v>3743</v>
      </c>
      <c r="C204" s="0" t="s">
        <v>3744</v>
      </c>
      <c r="D204" s="0" t="s">
        <v>3774</v>
      </c>
      <c r="E204" s="0" t="s">
        <v>3775</v>
      </c>
      <c r="F204" s="0" t="s">
        <v>3238</v>
      </c>
      <c r="G204" s="0" t="s">
        <v>3776</v>
      </c>
    </row>
    <row customHeight="1" ht="11.25">
      <c r="A205" s="0" t="s">
        <v>16</v>
      </c>
      <c r="B205" s="0" t="s">
        <v>3743</v>
      </c>
      <c r="C205" s="0" t="s">
        <v>3744</v>
      </c>
      <c r="D205" s="0" t="s">
        <v>3777</v>
      </c>
      <c r="E205" s="0" t="s">
        <v>3778</v>
      </c>
      <c r="F205" s="0" t="s">
        <v>3238</v>
      </c>
      <c r="G205" s="0" t="s">
        <v>3779</v>
      </c>
    </row>
    <row customHeight="1" ht="11.25">
      <c r="A206" s="0" t="s">
        <v>16</v>
      </c>
      <c r="B206" s="0" t="s">
        <v>3743</v>
      </c>
      <c r="C206" s="0" t="s">
        <v>3744</v>
      </c>
      <c r="D206" s="0" t="s">
        <v>3780</v>
      </c>
      <c r="E206" s="0" t="s">
        <v>3781</v>
      </c>
      <c r="F206" s="0" t="s">
        <v>3238</v>
      </c>
      <c r="G206" s="0" t="s">
        <v>3782</v>
      </c>
    </row>
    <row customHeight="1" ht="11.25">
      <c r="A207" s="0" t="s">
        <v>16</v>
      </c>
      <c r="B207" s="0" t="s">
        <v>3743</v>
      </c>
      <c r="C207" s="0" t="s">
        <v>3744</v>
      </c>
      <c r="D207" s="0" t="s">
        <v>3783</v>
      </c>
      <c r="E207" s="0" t="s">
        <v>3784</v>
      </c>
      <c r="F207" s="0" t="s">
        <v>3659</v>
      </c>
      <c r="G207" s="0" t="s">
        <v>3785</v>
      </c>
    </row>
    <row customHeight="1" ht="11.25">
      <c r="A208" s="0" t="s">
        <v>16</v>
      </c>
      <c r="B208" s="0" t="s">
        <v>3743</v>
      </c>
      <c r="C208" s="0" t="s">
        <v>3744</v>
      </c>
      <c r="D208" s="0" t="s">
        <v>3786</v>
      </c>
      <c r="E208" s="0" t="s">
        <v>3787</v>
      </c>
      <c r="F208" s="0" t="s">
        <v>3238</v>
      </c>
      <c r="G208" s="0" t="s">
        <v>3788</v>
      </c>
    </row>
    <row customHeight="1" ht="11.25">
      <c r="A209" s="0" t="s">
        <v>16</v>
      </c>
      <c r="B209" s="0" t="s">
        <v>3789</v>
      </c>
      <c r="C209" s="0" t="s">
        <v>3790</v>
      </c>
      <c r="D209" s="0" t="s">
        <v>3791</v>
      </c>
      <c r="E209" s="0" t="s">
        <v>3792</v>
      </c>
      <c r="F209" s="0" t="s">
        <v>3238</v>
      </c>
      <c r="G209" s="0" t="s">
        <v>3793</v>
      </c>
    </row>
    <row customHeight="1" ht="11.25">
      <c r="A210" s="0" t="s">
        <v>16</v>
      </c>
      <c r="B210" s="0" t="s">
        <v>3789</v>
      </c>
      <c r="C210" s="0" t="s">
        <v>3790</v>
      </c>
      <c r="D210" s="0" t="s">
        <v>3789</v>
      </c>
      <c r="E210" s="0" t="s">
        <v>3790</v>
      </c>
      <c r="F210" s="0" t="s">
        <v>3235</v>
      </c>
      <c r="G210" s="0" t="s">
        <v>3794</v>
      </c>
    </row>
    <row customHeight="1" ht="11.25">
      <c r="A211" s="0" t="s">
        <v>16</v>
      </c>
      <c r="B211" s="0" t="s">
        <v>3789</v>
      </c>
      <c r="C211" s="0" t="s">
        <v>3790</v>
      </c>
      <c r="D211" s="0" t="s">
        <v>3795</v>
      </c>
      <c r="E211" s="0" t="s">
        <v>3796</v>
      </c>
      <c r="F211" s="0" t="s">
        <v>3238</v>
      </c>
      <c r="G211" s="0" t="s">
        <v>3797</v>
      </c>
    </row>
    <row customHeight="1" ht="11.25">
      <c r="A212" s="0" t="s">
        <v>16</v>
      </c>
      <c r="B212" s="0" t="s">
        <v>3789</v>
      </c>
      <c r="C212" s="0" t="s">
        <v>3790</v>
      </c>
      <c r="D212" s="0" t="s">
        <v>3798</v>
      </c>
      <c r="E212" s="0" t="s">
        <v>3799</v>
      </c>
      <c r="F212" s="0" t="s">
        <v>3238</v>
      </c>
      <c r="G212" s="0" t="s">
        <v>3800</v>
      </c>
    </row>
    <row customHeight="1" ht="11.25">
      <c r="A213" s="0" t="s">
        <v>16</v>
      </c>
      <c r="B213" s="0" t="s">
        <v>3801</v>
      </c>
      <c r="C213" s="0" t="s">
        <v>3802</v>
      </c>
      <c r="D213" s="0" t="s">
        <v>3803</v>
      </c>
      <c r="E213" s="0" t="s">
        <v>3804</v>
      </c>
      <c r="F213" s="0" t="s">
        <v>3238</v>
      </c>
      <c r="G213" s="0" t="s">
        <v>3805</v>
      </c>
    </row>
    <row customHeight="1" ht="11.25">
      <c r="A214" s="0" t="s">
        <v>16</v>
      </c>
      <c r="B214" s="0" t="s">
        <v>3801</v>
      </c>
      <c r="C214" s="0" t="s">
        <v>3802</v>
      </c>
      <c r="D214" s="0" t="s">
        <v>3806</v>
      </c>
      <c r="E214" s="0" t="s">
        <v>3807</v>
      </c>
      <c r="F214" s="0" t="s">
        <v>3238</v>
      </c>
      <c r="G214" s="0" t="s">
        <v>3808</v>
      </c>
    </row>
    <row customHeight="1" ht="11.25">
      <c r="A215" s="0" t="s">
        <v>16</v>
      </c>
      <c r="B215" s="0" t="s">
        <v>3801</v>
      </c>
      <c r="C215" s="0" t="s">
        <v>3802</v>
      </c>
      <c r="D215" s="0" t="s">
        <v>3809</v>
      </c>
      <c r="E215" s="0" t="s">
        <v>3810</v>
      </c>
      <c r="F215" s="0" t="s">
        <v>3238</v>
      </c>
      <c r="G215" s="0" t="s">
        <v>3811</v>
      </c>
    </row>
    <row customHeight="1" ht="11.25">
      <c r="A216" s="0" t="s">
        <v>16</v>
      </c>
      <c r="B216" s="0" t="s">
        <v>3801</v>
      </c>
      <c r="C216" s="0" t="s">
        <v>3802</v>
      </c>
      <c r="D216" s="0" t="s">
        <v>3812</v>
      </c>
      <c r="E216" s="0" t="s">
        <v>3813</v>
      </c>
      <c r="F216" s="0" t="s">
        <v>3238</v>
      </c>
      <c r="G216" s="0" t="s">
        <v>3814</v>
      </c>
    </row>
    <row customHeight="1" ht="11.25">
      <c r="A217" s="0" t="s">
        <v>16</v>
      </c>
      <c r="B217" s="0" t="s">
        <v>3801</v>
      </c>
      <c r="C217" s="0" t="s">
        <v>3802</v>
      </c>
      <c r="D217" s="0" t="s">
        <v>3815</v>
      </c>
      <c r="E217" s="0" t="s">
        <v>3816</v>
      </c>
      <c r="F217" s="0" t="s">
        <v>3238</v>
      </c>
      <c r="G217" s="0" t="s">
        <v>3817</v>
      </c>
    </row>
    <row customHeight="1" ht="11.25">
      <c r="A218" s="0" t="s">
        <v>16</v>
      </c>
      <c r="B218" s="0" t="s">
        <v>3801</v>
      </c>
      <c r="C218" s="0" t="s">
        <v>3802</v>
      </c>
      <c r="D218" s="0" t="s">
        <v>3801</v>
      </c>
      <c r="E218" s="0" t="s">
        <v>3802</v>
      </c>
      <c r="F218" s="0" t="s">
        <v>3235</v>
      </c>
      <c r="G218" s="0" t="s">
        <v>3818</v>
      </c>
    </row>
    <row customHeight="1" ht="11.25">
      <c r="A219" s="0" t="s">
        <v>16</v>
      </c>
      <c r="B219" s="0" t="s">
        <v>3801</v>
      </c>
      <c r="C219" s="0" t="s">
        <v>3802</v>
      </c>
      <c r="D219" s="0" t="s">
        <v>3819</v>
      </c>
      <c r="E219" s="0" t="s">
        <v>3820</v>
      </c>
      <c r="F219" s="0" t="s">
        <v>3238</v>
      </c>
      <c r="G219" s="0" t="s">
        <v>3821</v>
      </c>
    </row>
    <row customHeight="1" ht="11.25">
      <c r="A220" s="0" t="s">
        <v>16</v>
      </c>
      <c r="B220" s="0" t="s">
        <v>3801</v>
      </c>
      <c r="C220" s="0" t="s">
        <v>3802</v>
      </c>
      <c r="D220" s="0" t="s">
        <v>3822</v>
      </c>
      <c r="E220" s="0" t="s">
        <v>3823</v>
      </c>
      <c r="F220" s="0" t="s">
        <v>3238</v>
      </c>
      <c r="G220" s="0" t="s">
        <v>3824</v>
      </c>
    </row>
    <row customHeight="1" ht="11.25">
      <c r="A221" s="0" t="s">
        <v>16</v>
      </c>
      <c r="B221" s="0" t="s">
        <v>3801</v>
      </c>
      <c r="C221" s="0" t="s">
        <v>3802</v>
      </c>
      <c r="D221" s="0" t="s">
        <v>3825</v>
      </c>
      <c r="E221" s="0" t="s">
        <v>3826</v>
      </c>
      <c r="F221" s="0" t="s">
        <v>3238</v>
      </c>
      <c r="G221" s="0" t="s">
        <v>3827</v>
      </c>
    </row>
    <row customHeight="1" ht="11.25">
      <c r="A222" s="0" t="s">
        <v>16</v>
      </c>
      <c r="B222" s="0" t="s">
        <v>3801</v>
      </c>
      <c r="C222" s="0" t="s">
        <v>3802</v>
      </c>
      <c r="D222" s="0" t="s">
        <v>3828</v>
      </c>
      <c r="E222" s="0" t="s">
        <v>3829</v>
      </c>
      <c r="F222" s="0" t="s">
        <v>3238</v>
      </c>
      <c r="G222" s="0" t="s">
        <v>3830</v>
      </c>
    </row>
    <row customHeight="1" ht="11.25">
      <c r="A223" s="0" t="s">
        <v>16</v>
      </c>
      <c r="B223" s="0" t="s">
        <v>3831</v>
      </c>
      <c r="C223" s="0" t="s">
        <v>3832</v>
      </c>
      <c r="D223" s="0" t="s">
        <v>3833</v>
      </c>
      <c r="E223" s="0" t="s">
        <v>3834</v>
      </c>
      <c r="F223" s="0" t="s">
        <v>3238</v>
      </c>
      <c r="G223" s="0" t="s">
        <v>3835</v>
      </c>
    </row>
    <row customHeight="1" ht="11.25">
      <c r="A224" s="0" t="s">
        <v>16</v>
      </c>
      <c r="B224" s="0" t="s">
        <v>3831</v>
      </c>
      <c r="C224" s="0" t="s">
        <v>3832</v>
      </c>
      <c r="D224" s="0" t="s">
        <v>3836</v>
      </c>
      <c r="E224" s="0" t="s">
        <v>3837</v>
      </c>
      <c r="F224" s="0" t="s">
        <v>3238</v>
      </c>
      <c r="G224" s="0" t="s">
        <v>3838</v>
      </c>
    </row>
    <row customHeight="1" ht="11.25">
      <c r="A225" s="0" t="s">
        <v>16</v>
      </c>
      <c r="B225" s="0" t="s">
        <v>3831</v>
      </c>
      <c r="C225" s="0" t="s">
        <v>3832</v>
      </c>
      <c r="D225" s="0" t="s">
        <v>3839</v>
      </c>
      <c r="E225" s="0" t="s">
        <v>3840</v>
      </c>
      <c r="F225" s="0" t="s">
        <v>3238</v>
      </c>
      <c r="G225" s="0" t="s">
        <v>3841</v>
      </c>
    </row>
    <row customHeight="1" ht="11.25">
      <c r="A226" s="0" t="s">
        <v>16</v>
      </c>
      <c r="B226" s="0" t="s">
        <v>3831</v>
      </c>
      <c r="C226" s="0" t="s">
        <v>3832</v>
      </c>
      <c r="D226" s="0" t="s">
        <v>3842</v>
      </c>
      <c r="E226" s="0" t="s">
        <v>3843</v>
      </c>
      <c r="F226" s="0" t="s">
        <v>3238</v>
      </c>
      <c r="G226" s="0" t="s">
        <v>3844</v>
      </c>
    </row>
    <row customHeight="1" ht="11.25">
      <c r="A227" s="0" t="s">
        <v>16</v>
      </c>
      <c r="B227" s="0" t="s">
        <v>3831</v>
      </c>
      <c r="C227" s="0" t="s">
        <v>3832</v>
      </c>
      <c r="D227" s="0" t="s">
        <v>3845</v>
      </c>
      <c r="E227" s="0" t="s">
        <v>3846</v>
      </c>
      <c r="F227" s="0" t="s">
        <v>3238</v>
      </c>
      <c r="G227" s="0" t="s">
        <v>3847</v>
      </c>
    </row>
    <row customHeight="1" ht="11.25">
      <c r="A228" s="0" t="s">
        <v>16</v>
      </c>
      <c r="B228" s="0" t="s">
        <v>3831</v>
      </c>
      <c r="C228" s="0" t="s">
        <v>3832</v>
      </c>
      <c r="D228" s="0" t="s">
        <v>3831</v>
      </c>
      <c r="E228" s="0" t="s">
        <v>3832</v>
      </c>
      <c r="F228" s="0" t="s">
        <v>3235</v>
      </c>
      <c r="G228" s="0" t="s">
        <v>3848</v>
      </c>
    </row>
    <row customHeight="1" ht="11.25">
      <c r="A229" s="0" t="s">
        <v>16</v>
      </c>
      <c r="B229" s="0" t="s">
        <v>3831</v>
      </c>
      <c r="C229" s="0" t="s">
        <v>3832</v>
      </c>
      <c r="D229" s="0" t="s">
        <v>3849</v>
      </c>
      <c r="E229" s="0" t="s">
        <v>3850</v>
      </c>
      <c r="F229" s="0" t="s">
        <v>3238</v>
      </c>
      <c r="G229" s="0" t="s">
        <v>3851</v>
      </c>
    </row>
    <row customHeight="1" ht="11.25">
      <c r="A230" s="0" t="s">
        <v>16</v>
      </c>
      <c r="B230" s="0" t="s">
        <v>3831</v>
      </c>
      <c r="C230" s="0" t="s">
        <v>3832</v>
      </c>
      <c r="D230" s="0" t="s">
        <v>3852</v>
      </c>
      <c r="E230" s="0" t="s">
        <v>3853</v>
      </c>
      <c r="F230" s="0" t="s">
        <v>3238</v>
      </c>
      <c r="G230" s="0" t="s">
        <v>3854</v>
      </c>
    </row>
    <row customHeight="1" ht="11.25">
      <c r="A231" s="0" t="s">
        <v>16</v>
      </c>
      <c r="B231" s="0" t="s">
        <v>3831</v>
      </c>
      <c r="C231" s="0" t="s">
        <v>3832</v>
      </c>
      <c r="D231" s="0" t="s">
        <v>3855</v>
      </c>
      <c r="E231" s="0" t="s">
        <v>3856</v>
      </c>
      <c r="F231" s="0" t="s">
        <v>3238</v>
      </c>
      <c r="G231" s="0" t="s">
        <v>3857</v>
      </c>
    </row>
    <row customHeight="1" ht="11.25">
      <c r="A232" s="0" t="s">
        <v>16</v>
      </c>
      <c r="B232" s="0" t="s">
        <v>99</v>
      </c>
      <c r="C232" s="0" t="s">
        <v>100</v>
      </c>
      <c r="D232" s="0" t="s">
        <v>3858</v>
      </c>
      <c r="E232" s="0" t="s">
        <v>3859</v>
      </c>
      <c r="F232" s="0" t="s">
        <v>3238</v>
      </c>
      <c r="G232" s="0" t="s">
        <v>3860</v>
      </c>
    </row>
    <row customHeight="1" ht="11.25">
      <c r="A233" s="0" t="s">
        <v>16</v>
      </c>
      <c r="B233" s="0" t="s">
        <v>99</v>
      </c>
      <c r="C233" s="0" t="s">
        <v>100</v>
      </c>
      <c r="D233" s="0" t="s">
        <v>3861</v>
      </c>
      <c r="E233" s="0" t="s">
        <v>3862</v>
      </c>
      <c r="F233" s="0" t="s">
        <v>3238</v>
      </c>
      <c r="G233" s="0" t="s">
        <v>3863</v>
      </c>
    </row>
    <row customHeight="1" ht="11.25">
      <c r="A234" s="0" t="s">
        <v>16</v>
      </c>
      <c r="B234" s="0" t="s">
        <v>99</v>
      </c>
      <c r="C234" s="0" t="s">
        <v>100</v>
      </c>
      <c r="D234" s="0" t="s">
        <v>3864</v>
      </c>
      <c r="E234" s="0" t="s">
        <v>3865</v>
      </c>
      <c r="F234" s="0" t="s">
        <v>3238</v>
      </c>
      <c r="G234" s="0" t="s">
        <v>3866</v>
      </c>
    </row>
    <row customHeight="1" ht="11.25">
      <c r="A235" s="0" t="s">
        <v>16</v>
      </c>
      <c r="B235" s="0" t="s">
        <v>99</v>
      </c>
      <c r="C235" s="0" t="s">
        <v>100</v>
      </c>
      <c r="D235" s="0" t="s">
        <v>3867</v>
      </c>
      <c r="E235" s="0" t="s">
        <v>3868</v>
      </c>
      <c r="F235" s="0" t="s">
        <v>3238</v>
      </c>
      <c r="G235" s="0" t="s">
        <v>3869</v>
      </c>
    </row>
    <row customHeight="1" ht="11.25">
      <c r="A236" s="0" t="s">
        <v>16</v>
      </c>
      <c r="B236" s="0" t="s">
        <v>99</v>
      </c>
      <c r="C236" s="0" t="s">
        <v>100</v>
      </c>
      <c r="D236" s="0" t="s">
        <v>3870</v>
      </c>
      <c r="E236" s="0" t="s">
        <v>3871</v>
      </c>
      <c r="F236" s="0" t="s">
        <v>3238</v>
      </c>
      <c r="G236" s="0" t="s">
        <v>3872</v>
      </c>
    </row>
    <row customHeight="1" ht="11.25">
      <c r="A237" s="0" t="s">
        <v>16</v>
      </c>
      <c r="B237" s="0" t="s">
        <v>99</v>
      </c>
      <c r="C237" s="0" t="s">
        <v>100</v>
      </c>
      <c r="D237" s="0" t="s">
        <v>3873</v>
      </c>
      <c r="E237" s="0" t="s">
        <v>3874</v>
      </c>
      <c r="F237" s="0" t="s">
        <v>3238</v>
      </c>
      <c r="G237" s="0" t="s">
        <v>3875</v>
      </c>
    </row>
    <row customHeight="1" ht="11.25">
      <c r="A238" s="0" t="s">
        <v>16</v>
      </c>
      <c r="B238" s="0" t="s">
        <v>99</v>
      </c>
      <c r="C238" s="0" t="s">
        <v>100</v>
      </c>
      <c r="D238" s="0" t="s">
        <v>99</v>
      </c>
      <c r="E238" s="0" t="s">
        <v>100</v>
      </c>
      <c r="F238" s="0" t="s">
        <v>3235</v>
      </c>
      <c r="G238" s="0" t="s">
        <v>98</v>
      </c>
    </row>
    <row customHeight="1" ht="11.25">
      <c r="A239" s="0" t="s">
        <v>16</v>
      </c>
      <c r="B239" s="0" t="s">
        <v>99</v>
      </c>
      <c r="C239" s="0" t="s">
        <v>100</v>
      </c>
      <c r="D239" s="0" t="s">
        <v>3876</v>
      </c>
      <c r="E239" s="0" t="s">
        <v>3877</v>
      </c>
      <c r="F239" s="0" t="s">
        <v>3277</v>
      </c>
      <c r="G239" s="0" t="s">
        <v>3878</v>
      </c>
    </row>
    <row customHeight="1" ht="11.25">
      <c r="A240" s="0" t="s">
        <v>16</v>
      </c>
      <c r="B240" s="0" t="s">
        <v>99</v>
      </c>
      <c r="C240" s="0" t="s">
        <v>100</v>
      </c>
      <c r="D240" s="0" t="s">
        <v>3879</v>
      </c>
      <c r="E240" s="0" t="s">
        <v>3880</v>
      </c>
      <c r="F240" s="0" t="s">
        <v>3238</v>
      </c>
      <c r="G240" s="0" t="s">
        <v>3881</v>
      </c>
    </row>
    <row customHeight="1" ht="11.25">
      <c r="A241" s="0" t="s">
        <v>16</v>
      </c>
      <c r="B241" s="0" t="s">
        <v>99</v>
      </c>
      <c r="C241" s="0" t="s">
        <v>100</v>
      </c>
      <c r="D241" s="0" t="s">
        <v>3707</v>
      </c>
      <c r="E241" s="0" t="s">
        <v>3882</v>
      </c>
      <c r="F241" s="0" t="s">
        <v>3238</v>
      </c>
      <c r="G241" s="0" t="s">
        <v>3883</v>
      </c>
    </row>
    <row customHeight="1" ht="11.25">
      <c r="A242" s="0" t="s">
        <v>16</v>
      </c>
      <c r="B242" s="0" t="s">
        <v>99</v>
      </c>
      <c r="C242" s="0" t="s">
        <v>100</v>
      </c>
      <c r="D242" s="0" t="s">
        <v>3884</v>
      </c>
      <c r="E242" s="0" t="s">
        <v>3885</v>
      </c>
      <c r="F242" s="0" t="s">
        <v>3238</v>
      </c>
      <c r="G242" s="0" t="s">
        <v>3886</v>
      </c>
    </row>
    <row customHeight="1" ht="11.25">
      <c r="A243" s="0" t="s">
        <v>16</v>
      </c>
      <c r="B243" s="0" t="s">
        <v>99</v>
      </c>
      <c r="C243" s="0" t="s">
        <v>100</v>
      </c>
      <c r="D243" s="0" t="s">
        <v>3887</v>
      </c>
      <c r="E243" s="0" t="s">
        <v>3888</v>
      </c>
      <c r="F243" s="0" t="s">
        <v>3238</v>
      </c>
      <c r="G243" s="0" t="s">
        <v>3889</v>
      </c>
    </row>
    <row customHeight="1" ht="11.25">
      <c r="A244" s="0" t="s">
        <v>16</v>
      </c>
      <c r="B244" s="0" t="s">
        <v>99</v>
      </c>
      <c r="C244" s="0" t="s">
        <v>100</v>
      </c>
      <c r="D244" s="0" t="s">
        <v>3890</v>
      </c>
      <c r="E244" s="0" t="s">
        <v>3891</v>
      </c>
      <c r="F244" s="0" t="s">
        <v>3238</v>
      </c>
      <c r="G244" s="0" t="s">
        <v>3892</v>
      </c>
    </row>
    <row customHeight="1" ht="11.25">
      <c r="A245" s="0" t="s">
        <v>16</v>
      </c>
      <c r="B245" s="0" t="s">
        <v>99</v>
      </c>
      <c r="C245" s="0" t="s">
        <v>100</v>
      </c>
      <c r="D245" s="0" t="s">
        <v>3893</v>
      </c>
      <c r="E245" s="0" t="s">
        <v>3894</v>
      </c>
      <c r="F245" s="0" t="s">
        <v>3238</v>
      </c>
      <c r="G245" s="0" t="s">
        <v>3895</v>
      </c>
    </row>
    <row customHeight="1" ht="11.25">
      <c r="A246" s="0" t="s">
        <v>16</v>
      </c>
      <c r="B246" s="0" t="s">
        <v>3896</v>
      </c>
      <c r="C246" s="0" t="s">
        <v>3897</v>
      </c>
      <c r="D246" s="0" t="s">
        <v>3898</v>
      </c>
      <c r="E246" s="0" t="s">
        <v>3899</v>
      </c>
      <c r="F246" s="0" t="s">
        <v>3238</v>
      </c>
      <c r="G246" s="0" t="s">
        <v>3900</v>
      </c>
    </row>
    <row customHeight="1" ht="11.25">
      <c r="A247" s="0" t="s">
        <v>16</v>
      </c>
      <c r="B247" s="0" t="s">
        <v>3896</v>
      </c>
      <c r="C247" s="0" t="s">
        <v>3897</v>
      </c>
      <c r="D247" s="0" t="s">
        <v>3901</v>
      </c>
      <c r="E247" s="0" t="s">
        <v>3902</v>
      </c>
      <c r="F247" s="0" t="s">
        <v>3238</v>
      </c>
      <c r="G247" s="0" t="s">
        <v>3903</v>
      </c>
    </row>
    <row customHeight="1" ht="11.25">
      <c r="A248" s="0" t="s">
        <v>16</v>
      </c>
      <c r="B248" s="0" t="s">
        <v>3896</v>
      </c>
      <c r="C248" s="0" t="s">
        <v>3897</v>
      </c>
      <c r="D248" s="0" t="s">
        <v>3896</v>
      </c>
      <c r="E248" s="0" t="s">
        <v>3897</v>
      </c>
      <c r="F248" s="0" t="s">
        <v>3235</v>
      </c>
      <c r="G248" s="0" t="s">
        <v>3904</v>
      </c>
    </row>
    <row customHeight="1" ht="11.25">
      <c r="A249" s="0" t="s">
        <v>16</v>
      </c>
      <c r="B249" s="0" t="s">
        <v>3896</v>
      </c>
      <c r="C249" s="0" t="s">
        <v>3897</v>
      </c>
      <c r="D249" s="0" t="s">
        <v>3905</v>
      </c>
      <c r="E249" s="0" t="s">
        <v>3906</v>
      </c>
      <c r="F249" s="0" t="s">
        <v>3238</v>
      </c>
      <c r="G249" s="0" t="s">
        <v>3907</v>
      </c>
    </row>
    <row customHeight="1" ht="11.25">
      <c r="A250" s="0" t="s">
        <v>16</v>
      </c>
      <c r="B250" s="0" t="s">
        <v>3896</v>
      </c>
      <c r="C250" s="0" t="s">
        <v>3897</v>
      </c>
      <c r="D250" s="0" t="s">
        <v>3908</v>
      </c>
      <c r="E250" s="0" t="s">
        <v>3909</v>
      </c>
      <c r="F250" s="0" t="s">
        <v>3238</v>
      </c>
      <c r="G250" s="0" t="s">
        <v>3910</v>
      </c>
    </row>
    <row customHeight="1" ht="11.25">
      <c r="A251" s="0" t="s">
        <v>16</v>
      </c>
      <c r="B251" s="0" t="s">
        <v>3896</v>
      </c>
      <c r="C251" s="0" t="s">
        <v>3897</v>
      </c>
      <c r="D251" s="0" t="s">
        <v>3911</v>
      </c>
      <c r="E251" s="0" t="s">
        <v>3912</v>
      </c>
      <c r="F251" s="0" t="s">
        <v>3238</v>
      </c>
      <c r="G251" s="0" t="s">
        <v>3913</v>
      </c>
    </row>
    <row customHeight="1" ht="11.25">
      <c r="A252" s="0" t="s">
        <v>16</v>
      </c>
      <c r="B252" s="0" t="s">
        <v>3896</v>
      </c>
      <c r="C252" s="0" t="s">
        <v>3897</v>
      </c>
      <c r="D252" s="0" t="s">
        <v>3914</v>
      </c>
      <c r="E252" s="0" t="s">
        <v>3915</v>
      </c>
      <c r="F252" s="0" t="s">
        <v>3238</v>
      </c>
      <c r="G252" s="0" t="s">
        <v>3916</v>
      </c>
    </row>
    <row customHeight="1" ht="11.25">
      <c r="A253" s="0" t="s">
        <v>16</v>
      </c>
      <c r="B253" s="0" t="s">
        <v>3896</v>
      </c>
      <c r="C253" s="0" t="s">
        <v>3897</v>
      </c>
      <c r="D253" s="0" t="s">
        <v>3917</v>
      </c>
      <c r="E253" s="0" t="s">
        <v>3918</v>
      </c>
      <c r="F253" s="0" t="s">
        <v>3238</v>
      </c>
      <c r="G253" s="0" t="s">
        <v>3919</v>
      </c>
    </row>
    <row customHeight="1" ht="11.25">
      <c r="A254" s="0" t="s">
        <v>16</v>
      </c>
      <c r="B254" s="0" t="s">
        <v>3920</v>
      </c>
      <c r="C254" s="0" t="s">
        <v>3921</v>
      </c>
      <c r="D254" s="0" t="s">
        <v>3922</v>
      </c>
      <c r="E254" s="0" t="s">
        <v>3923</v>
      </c>
      <c r="F254" s="0" t="s">
        <v>3238</v>
      </c>
      <c r="G254" s="0" t="s">
        <v>3924</v>
      </c>
    </row>
    <row customHeight="1" ht="11.25">
      <c r="A255" s="0" t="s">
        <v>16</v>
      </c>
      <c r="B255" s="0" t="s">
        <v>3920</v>
      </c>
      <c r="C255" s="0" t="s">
        <v>3921</v>
      </c>
      <c r="D255" s="0" t="s">
        <v>3925</v>
      </c>
      <c r="E255" s="0" t="s">
        <v>3926</v>
      </c>
      <c r="F255" s="0" t="s">
        <v>3238</v>
      </c>
      <c r="G255" s="0" t="s">
        <v>3927</v>
      </c>
    </row>
    <row customHeight="1" ht="11.25">
      <c r="A256" s="0" t="s">
        <v>16</v>
      </c>
      <c r="B256" s="0" t="s">
        <v>3920</v>
      </c>
      <c r="C256" s="0" t="s">
        <v>3921</v>
      </c>
      <c r="D256" s="0" t="s">
        <v>3928</v>
      </c>
      <c r="E256" s="0" t="s">
        <v>3929</v>
      </c>
      <c r="F256" s="0" t="s">
        <v>3238</v>
      </c>
      <c r="G256" s="0" t="s">
        <v>3930</v>
      </c>
    </row>
    <row customHeight="1" ht="11.25">
      <c r="A257" s="0" t="s">
        <v>16</v>
      </c>
      <c r="B257" s="0" t="s">
        <v>3920</v>
      </c>
      <c r="C257" s="0" t="s">
        <v>3921</v>
      </c>
      <c r="D257" s="0" t="s">
        <v>3931</v>
      </c>
      <c r="E257" s="0" t="s">
        <v>3932</v>
      </c>
      <c r="F257" s="0" t="s">
        <v>3238</v>
      </c>
      <c r="G257" s="0" t="s">
        <v>3933</v>
      </c>
    </row>
    <row customHeight="1" ht="11.25">
      <c r="A258" s="0" t="s">
        <v>16</v>
      </c>
      <c r="B258" s="0" t="s">
        <v>3920</v>
      </c>
      <c r="C258" s="0" t="s">
        <v>3921</v>
      </c>
      <c r="D258" s="0" t="s">
        <v>3934</v>
      </c>
      <c r="E258" s="0" t="s">
        <v>3935</v>
      </c>
      <c r="F258" s="0" t="s">
        <v>3238</v>
      </c>
      <c r="G258" s="0" t="s">
        <v>3936</v>
      </c>
    </row>
    <row customHeight="1" ht="11.25">
      <c r="A259" s="0" t="s">
        <v>16</v>
      </c>
      <c r="B259" s="0" t="s">
        <v>3920</v>
      </c>
      <c r="C259" s="0" t="s">
        <v>3921</v>
      </c>
      <c r="D259" s="0" t="s">
        <v>3937</v>
      </c>
      <c r="E259" s="0" t="s">
        <v>3938</v>
      </c>
      <c r="F259" s="0" t="s">
        <v>3238</v>
      </c>
      <c r="G259" s="0" t="s">
        <v>3939</v>
      </c>
    </row>
    <row customHeight="1" ht="11.25">
      <c r="A260" s="0" t="s">
        <v>16</v>
      </c>
      <c r="B260" s="0" t="s">
        <v>3920</v>
      </c>
      <c r="C260" s="0" t="s">
        <v>3921</v>
      </c>
      <c r="D260" s="0" t="s">
        <v>3920</v>
      </c>
      <c r="E260" s="0" t="s">
        <v>3921</v>
      </c>
      <c r="F260" s="0" t="s">
        <v>3235</v>
      </c>
      <c r="G260" s="0" t="s">
        <v>3940</v>
      </c>
    </row>
    <row customHeight="1" ht="11.25">
      <c r="A261" s="0" t="s">
        <v>16</v>
      </c>
      <c r="B261" s="0" t="s">
        <v>3920</v>
      </c>
      <c r="C261" s="0" t="s">
        <v>3921</v>
      </c>
      <c r="D261" s="0" t="s">
        <v>3941</v>
      </c>
      <c r="E261" s="0" t="s">
        <v>3942</v>
      </c>
      <c r="F261" s="0" t="s">
        <v>3277</v>
      </c>
      <c r="G261" s="0" t="s">
        <v>3943</v>
      </c>
    </row>
    <row customHeight="1" ht="11.25">
      <c r="A262" s="0" t="s">
        <v>16</v>
      </c>
      <c r="B262" s="0" t="s">
        <v>3920</v>
      </c>
      <c r="C262" s="0" t="s">
        <v>3921</v>
      </c>
      <c r="D262" s="0" t="s">
        <v>3944</v>
      </c>
      <c r="E262" s="0" t="s">
        <v>3945</v>
      </c>
      <c r="F262" s="0" t="s">
        <v>3238</v>
      </c>
      <c r="G262" s="0" t="s">
        <v>3946</v>
      </c>
    </row>
    <row customHeight="1" ht="11.25">
      <c r="A263" s="0" t="s">
        <v>16</v>
      </c>
      <c r="B263" s="0" t="s">
        <v>3920</v>
      </c>
      <c r="C263" s="0" t="s">
        <v>3921</v>
      </c>
      <c r="D263" s="0" t="s">
        <v>3947</v>
      </c>
      <c r="E263" s="0" t="s">
        <v>3948</v>
      </c>
      <c r="F263" s="0" t="s">
        <v>3238</v>
      </c>
      <c r="G263" s="0" t="s">
        <v>3949</v>
      </c>
    </row>
    <row customHeight="1" ht="11.25">
      <c r="A264" s="0" t="s">
        <v>16</v>
      </c>
      <c r="B264" s="0" t="s">
        <v>3950</v>
      </c>
      <c r="C264" s="0" t="s">
        <v>3951</v>
      </c>
      <c r="D264" s="0" t="s">
        <v>3952</v>
      </c>
      <c r="E264" s="0" t="s">
        <v>3953</v>
      </c>
      <c r="F264" s="0" t="s">
        <v>3238</v>
      </c>
      <c r="G264" s="0" t="s">
        <v>3954</v>
      </c>
    </row>
    <row customHeight="1" ht="11.25">
      <c r="A265" s="0" t="s">
        <v>16</v>
      </c>
      <c r="B265" s="0" t="s">
        <v>3950</v>
      </c>
      <c r="C265" s="0" t="s">
        <v>3951</v>
      </c>
      <c r="D265" s="0" t="s">
        <v>3629</v>
      </c>
      <c r="E265" s="0" t="s">
        <v>3955</v>
      </c>
      <c r="F265" s="0" t="s">
        <v>3238</v>
      </c>
      <c r="G265" s="0" t="s">
        <v>3956</v>
      </c>
    </row>
    <row customHeight="1" ht="11.25">
      <c r="A266" s="0" t="s">
        <v>16</v>
      </c>
      <c r="B266" s="0" t="s">
        <v>3950</v>
      </c>
      <c r="C266" s="0" t="s">
        <v>3951</v>
      </c>
      <c r="D266" s="0" t="s">
        <v>3957</v>
      </c>
      <c r="E266" s="0" t="s">
        <v>3958</v>
      </c>
      <c r="F266" s="0" t="s">
        <v>3238</v>
      </c>
      <c r="G266" s="0" t="s">
        <v>3959</v>
      </c>
    </row>
    <row customHeight="1" ht="11.25">
      <c r="A267" s="0" t="s">
        <v>16</v>
      </c>
      <c r="B267" s="0" t="s">
        <v>3950</v>
      </c>
      <c r="C267" s="0" t="s">
        <v>3951</v>
      </c>
      <c r="D267" s="0" t="s">
        <v>3960</v>
      </c>
      <c r="E267" s="0" t="s">
        <v>3961</v>
      </c>
      <c r="F267" s="0" t="s">
        <v>3238</v>
      </c>
      <c r="G267" s="0" t="s">
        <v>3962</v>
      </c>
    </row>
    <row customHeight="1" ht="11.25">
      <c r="A268" s="0" t="s">
        <v>16</v>
      </c>
      <c r="B268" s="0" t="s">
        <v>3950</v>
      </c>
      <c r="C268" s="0" t="s">
        <v>3951</v>
      </c>
      <c r="D268" s="0" t="s">
        <v>3950</v>
      </c>
      <c r="E268" s="0" t="s">
        <v>3951</v>
      </c>
      <c r="F268" s="0" t="s">
        <v>3235</v>
      </c>
      <c r="G268" s="0" t="s">
        <v>3963</v>
      </c>
    </row>
    <row customHeight="1" ht="11.25">
      <c r="A269" s="0" t="s">
        <v>16</v>
      </c>
      <c r="B269" s="0" t="s">
        <v>3950</v>
      </c>
      <c r="C269" s="0" t="s">
        <v>3951</v>
      </c>
      <c r="D269" s="0" t="s">
        <v>3964</v>
      </c>
      <c r="E269" s="0" t="s">
        <v>3965</v>
      </c>
      <c r="F269" s="0" t="s">
        <v>3238</v>
      </c>
      <c r="G269" s="0" t="s">
        <v>3966</v>
      </c>
    </row>
    <row customHeight="1" ht="11.25">
      <c r="A270" s="0" t="s">
        <v>16</v>
      </c>
      <c r="B270" s="0" t="s">
        <v>3950</v>
      </c>
      <c r="C270" s="0" t="s">
        <v>3951</v>
      </c>
      <c r="D270" s="0" t="s">
        <v>3967</v>
      </c>
      <c r="E270" s="0" t="s">
        <v>3968</v>
      </c>
      <c r="F270" s="0" t="s">
        <v>3238</v>
      </c>
      <c r="G270" s="0" t="s">
        <v>3969</v>
      </c>
    </row>
    <row customHeight="1" ht="11.25">
      <c r="A271" s="0" t="s">
        <v>16</v>
      </c>
      <c r="B271" s="0" t="s">
        <v>3950</v>
      </c>
      <c r="C271" s="0" t="s">
        <v>3951</v>
      </c>
      <c r="D271" s="0" t="s">
        <v>3970</v>
      </c>
      <c r="E271" s="0" t="s">
        <v>3971</v>
      </c>
      <c r="F271" s="0" t="s">
        <v>3238</v>
      </c>
      <c r="G271" s="0" t="s">
        <v>3972</v>
      </c>
    </row>
    <row customHeight="1" ht="11.25">
      <c r="A272" s="0" t="s">
        <v>16</v>
      </c>
      <c r="B272" s="0" t="s">
        <v>3973</v>
      </c>
      <c r="C272" s="0" t="s">
        <v>3974</v>
      </c>
      <c r="D272" s="0" t="s">
        <v>3975</v>
      </c>
      <c r="E272" s="0" t="s">
        <v>3976</v>
      </c>
      <c r="F272" s="0" t="s">
        <v>3238</v>
      </c>
      <c r="G272" s="0" t="s">
        <v>3977</v>
      </c>
    </row>
    <row customHeight="1" ht="11.25">
      <c r="A273" s="0" t="s">
        <v>16</v>
      </c>
      <c r="B273" s="0" t="s">
        <v>3973</v>
      </c>
      <c r="C273" s="0" t="s">
        <v>3974</v>
      </c>
      <c r="D273" s="0" t="s">
        <v>3978</v>
      </c>
      <c r="E273" s="0" t="s">
        <v>3979</v>
      </c>
      <c r="F273" s="0" t="s">
        <v>3238</v>
      </c>
      <c r="G273" s="0" t="s">
        <v>3980</v>
      </c>
    </row>
    <row customHeight="1" ht="11.25">
      <c r="A274" s="0" t="s">
        <v>16</v>
      </c>
      <c r="B274" s="0" t="s">
        <v>3973</v>
      </c>
      <c r="C274" s="0" t="s">
        <v>3974</v>
      </c>
      <c r="D274" s="0" t="s">
        <v>3981</v>
      </c>
      <c r="E274" s="0" t="s">
        <v>3982</v>
      </c>
      <c r="F274" s="0" t="s">
        <v>3238</v>
      </c>
      <c r="G274" s="0" t="s">
        <v>3983</v>
      </c>
    </row>
    <row customHeight="1" ht="11.25">
      <c r="A275" s="0" t="s">
        <v>16</v>
      </c>
      <c r="B275" s="0" t="s">
        <v>3973</v>
      </c>
      <c r="C275" s="0" t="s">
        <v>3974</v>
      </c>
      <c r="D275" s="0" t="s">
        <v>3984</v>
      </c>
      <c r="E275" s="0" t="s">
        <v>3985</v>
      </c>
      <c r="F275" s="0" t="s">
        <v>3238</v>
      </c>
      <c r="G275" s="0" t="s">
        <v>3986</v>
      </c>
    </row>
    <row customHeight="1" ht="11.25">
      <c r="A276" s="0" t="s">
        <v>16</v>
      </c>
      <c r="B276" s="0" t="s">
        <v>3973</v>
      </c>
      <c r="C276" s="0" t="s">
        <v>3974</v>
      </c>
      <c r="D276" s="0" t="s">
        <v>3987</v>
      </c>
      <c r="E276" s="0" t="s">
        <v>3988</v>
      </c>
      <c r="F276" s="0" t="s">
        <v>3238</v>
      </c>
      <c r="G276" s="0" t="s">
        <v>3989</v>
      </c>
    </row>
    <row customHeight="1" ht="11.25">
      <c r="A277" s="0" t="s">
        <v>16</v>
      </c>
      <c r="B277" s="0" t="s">
        <v>3973</v>
      </c>
      <c r="C277" s="0" t="s">
        <v>3974</v>
      </c>
      <c r="D277" s="0" t="s">
        <v>3990</v>
      </c>
      <c r="E277" s="0" t="s">
        <v>3991</v>
      </c>
      <c r="F277" s="0" t="s">
        <v>3238</v>
      </c>
      <c r="G277" s="0" t="s">
        <v>3992</v>
      </c>
    </row>
    <row customHeight="1" ht="11.25">
      <c r="A278" s="0" t="s">
        <v>16</v>
      </c>
      <c r="B278" s="0" t="s">
        <v>3973</v>
      </c>
      <c r="C278" s="0" t="s">
        <v>3974</v>
      </c>
      <c r="D278" s="0" t="s">
        <v>3973</v>
      </c>
      <c r="E278" s="0" t="s">
        <v>3974</v>
      </c>
      <c r="F278" s="0" t="s">
        <v>3235</v>
      </c>
      <c r="G278" s="0" t="s">
        <v>3993</v>
      </c>
    </row>
    <row customHeight="1" ht="11.25">
      <c r="A279" s="0" t="s">
        <v>16</v>
      </c>
      <c r="B279" s="0" t="s">
        <v>3973</v>
      </c>
      <c r="C279" s="0" t="s">
        <v>3974</v>
      </c>
      <c r="D279" s="0" t="s">
        <v>3734</v>
      </c>
      <c r="E279" s="0" t="s">
        <v>3994</v>
      </c>
      <c r="F279" s="0" t="s">
        <v>3238</v>
      </c>
      <c r="G279" s="0" t="s">
        <v>3995</v>
      </c>
    </row>
    <row customHeight="1" ht="11.25">
      <c r="A280" s="0" t="s">
        <v>16</v>
      </c>
      <c r="B280" s="0" t="s">
        <v>3973</v>
      </c>
      <c r="C280" s="0" t="s">
        <v>3974</v>
      </c>
      <c r="D280" s="0" t="s">
        <v>3996</v>
      </c>
      <c r="E280" s="0" t="s">
        <v>3997</v>
      </c>
      <c r="F280" s="0" t="s">
        <v>3238</v>
      </c>
      <c r="G280" s="0" t="s">
        <v>3998</v>
      </c>
    </row>
    <row customHeight="1" ht="11.25">
      <c r="A281" s="0" t="s">
        <v>16</v>
      </c>
      <c r="B281" s="0" t="s">
        <v>3973</v>
      </c>
      <c r="C281" s="0" t="s">
        <v>3974</v>
      </c>
      <c r="D281" s="0" t="s">
        <v>3999</v>
      </c>
      <c r="E281" s="0" t="s">
        <v>4000</v>
      </c>
      <c r="F281" s="0" t="s">
        <v>3238</v>
      </c>
      <c r="G281" s="0" t="s">
        <v>4001</v>
      </c>
    </row>
    <row customHeight="1" ht="11.25">
      <c r="A282" s="0" t="s">
        <v>16</v>
      </c>
      <c r="B282" s="0" t="s">
        <v>3973</v>
      </c>
      <c r="C282" s="0" t="s">
        <v>3974</v>
      </c>
      <c r="D282" s="0" t="s">
        <v>4002</v>
      </c>
      <c r="E282" s="0" t="s">
        <v>4003</v>
      </c>
      <c r="F282" s="0" t="s">
        <v>3238</v>
      </c>
      <c r="G282" s="0" t="s">
        <v>4004</v>
      </c>
    </row>
    <row customHeight="1" ht="11.25">
      <c r="A283" s="0" t="s">
        <v>16</v>
      </c>
      <c r="B283" s="0" t="s">
        <v>3973</v>
      </c>
      <c r="C283" s="0" t="s">
        <v>3974</v>
      </c>
      <c r="D283" s="0" t="s">
        <v>4005</v>
      </c>
      <c r="E283" s="0" t="s">
        <v>4006</v>
      </c>
      <c r="F283" s="0" t="s">
        <v>3238</v>
      </c>
      <c r="G283" s="0" t="s">
        <v>4007</v>
      </c>
    </row>
    <row customHeight="1" ht="11.25">
      <c r="A284" s="0" t="s">
        <v>16</v>
      </c>
      <c r="B284" s="0" t="s">
        <v>3973</v>
      </c>
      <c r="C284" s="0" t="s">
        <v>3974</v>
      </c>
      <c r="D284" s="0" t="s">
        <v>4008</v>
      </c>
      <c r="E284" s="0" t="s">
        <v>4009</v>
      </c>
      <c r="F284" s="0" t="s">
        <v>3238</v>
      </c>
      <c r="G284" s="0" t="s">
        <v>4010</v>
      </c>
    </row>
    <row customHeight="1" ht="11.25">
      <c r="A285" s="0" t="s">
        <v>16</v>
      </c>
      <c r="B285" s="0" t="s">
        <v>3973</v>
      </c>
      <c r="C285" s="0" t="s">
        <v>3974</v>
      </c>
      <c r="D285" s="0" t="s">
        <v>4011</v>
      </c>
      <c r="E285" s="0" t="s">
        <v>4012</v>
      </c>
      <c r="F285" s="0" t="s">
        <v>3238</v>
      </c>
      <c r="G285" s="0" t="s">
        <v>4013</v>
      </c>
    </row>
    <row customHeight="1" ht="11.25">
      <c r="A286" s="0" t="s">
        <v>16</v>
      </c>
      <c r="B286" s="0" t="s">
        <v>3973</v>
      </c>
      <c r="C286" s="0" t="s">
        <v>3974</v>
      </c>
      <c r="D286" s="0" t="s">
        <v>4014</v>
      </c>
      <c r="E286" s="0" t="s">
        <v>4015</v>
      </c>
      <c r="F286" s="0" t="s">
        <v>3238</v>
      </c>
      <c r="G286" s="0" t="s">
        <v>4016</v>
      </c>
    </row>
    <row customHeight="1" ht="11.25">
      <c r="A287" s="0" t="s">
        <v>16</v>
      </c>
      <c r="B287" s="0" t="s">
        <v>3973</v>
      </c>
      <c r="C287" s="0" t="s">
        <v>3974</v>
      </c>
      <c r="D287" s="0" t="s">
        <v>4017</v>
      </c>
      <c r="E287" s="0" t="s">
        <v>4018</v>
      </c>
      <c r="F287" s="0" t="s">
        <v>3238</v>
      </c>
      <c r="G287" s="0" t="s">
        <v>4019</v>
      </c>
    </row>
    <row customHeight="1" ht="11.25">
      <c r="A288" s="0" t="s">
        <v>16</v>
      </c>
      <c r="B288" s="0" t="s">
        <v>3973</v>
      </c>
      <c r="C288" s="0" t="s">
        <v>3974</v>
      </c>
      <c r="D288" s="0" t="s">
        <v>4020</v>
      </c>
      <c r="E288" s="0" t="s">
        <v>4021</v>
      </c>
      <c r="F288" s="0" t="s">
        <v>3238</v>
      </c>
      <c r="G288" s="0" t="s">
        <v>4022</v>
      </c>
    </row>
    <row customHeight="1" ht="11.25">
      <c r="A289" s="0" t="s">
        <v>16</v>
      </c>
      <c r="B289" s="0" t="s">
        <v>3973</v>
      </c>
      <c r="C289" s="0" t="s">
        <v>3974</v>
      </c>
      <c r="D289" s="0" t="s">
        <v>4023</v>
      </c>
      <c r="E289" s="0" t="s">
        <v>4024</v>
      </c>
      <c r="F289" s="0" t="s">
        <v>3238</v>
      </c>
      <c r="G289" s="0" t="s">
        <v>4025</v>
      </c>
    </row>
    <row customHeight="1" ht="11.25">
      <c r="A290" s="0" t="s">
        <v>16</v>
      </c>
      <c r="B290" s="0" t="s">
        <v>3973</v>
      </c>
      <c r="C290" s="0" t="s">
        <v>3974</v>
      </c>
      <c r="D290" s="0" t="s">
        <v>4026</v>
      </c>
      <c r="E290" s="0" t="s">
        <v>4027</v>
      </c>
      <c r="F290" s="0" t="s">
        <v>3238</v>
      </c>
      <c r="G290" s="0" t="s">
        <v>4028</v>
      </c>
    </row>
    <row customHeight="1" ht="11.25">
      <c r="A291" s="0" t="s">
        <v>16</v>
      </c>
      <c r="B291" s="0" t="s">
        <v>4029</v>
      </c>
      <c r="C291" s="0" t="s">
        <v>4030</v>
      </c>
      <c r="D291" s="0" t="s">
        <v>3236</v>
      </c>
      <c r="E291" s="0" t="s">
        <v>4031</v>
      </c>
      <c r="F291" s="0" t="s">
        <v>3238</v>
      </c>
      <c r="G291" s="0" t="s">
        <v>4032</v>
      </c>
    </row>
    <row customHeight="1" ht="11.25">
      <c r="A292" s="0" t="s">
        <v>16</v>
      </c>
      <c r="B292" s="0" t="s">
        <v>4029</v>
      </c>
      <c r="C292" s="0" t="s">
        <v>4030</v>
      </c>
      <c r="D292" s="0" t="s">
        <v>3833</v>
      </c>
      <c r="E292" s="0" t="s">
        <v>4033</v>
      </c>
      <c r="F292" s="0" t="s">
        <v>3238</v>
      </c>
      <c r="G292" s="0" t="s">
        <v>4034</v>
      </c>
    </row>
    <row customHeight="1" ht="11.25">
      <c r="A293" s="0" t="s">
        <v>16</v>
      </c>
      <c r="B293" s="0" t="s">
        <v>4029</v>
      </c>
      <c r="C293" s="0" t="s">
        <v>4030</v>
      </c>
      <c r="D293" s="0" t="s">
        <v>4035</v>
      </c>
      <c r="E293" s="0" t="s">
        <v>4036</v>
      </c>
      <c r="F293" s="0" t="s">
        <v>3238</v>
      </c>
      <c r="G293" s="0" t="s">
        <v>4037</v>
      </c>
    </row>
    <row customHeight="1" ht="11.25">
      <c r="A294" s="0" t="s">
        <v>16</v>
      </c>
      <c r="B294" s="0" t="s">
        <v>4029</v>
      </c>
      <c r="C294" s="0" t="s">
        <v>4030</v>
      </c>
      <c r="D294" s="0" t="s">
        <v>4038</v>
      </c>
      <c r="E294" s="0" t="s">
        <v>4039</v>
      </c>
      <c r="F294" s="0" t="s">
        <v>3238</v>
      </c>
      <c r="G294" s="0" t="s">
        <v>4040</v>
      </c>
    </row>
    <row customHeight="1" ht="11.25">
      <c r="A295" s="0" t="s">
        <v>16</v>
      </c>
      <c r="B295" s="0" t="s">
        <v>4029</v>
      </c>
      <c r="C295" s="0" t="s">
        <v>4030</v>
      </c>
      <c r="D295" s="0" t="s">
        <v>4041</v>
      </c>
      <c r="E295" s="0" t="s">
        <v>4042</v>
      </c>
      <c r="F295" s="0" t="s">
        <v>3238</v>
      </c>
      <c r="G295" s="0" t="s">
        <v>4043</v>
      </c>
    </row>
    <row customHeight="1" ht="11.25">
      <c r="A296" s="0" t="s">
        <v>16</v>
      </c>
      <c r="B296" s="0" t="s">
        <v>4029</v>
      </c>
      <c r="C296" s="0" t="s">
        <v>4030</v>
      </c>
      <c r="D296" s="0" t="s">
        <v>4029</v>
      </c>
      <c r="E296" s="0" t="s">
        <v>4030</v>
      </c>
      <c r="F296" s="0" t="s">
        <v>3235</v>
      </c>
      <c r="G296" s="0" t="s">
        <v>4044</v>
      </c>
    </row>
    <row customHeight="1" ht="11.25">
      <c r="A297" s="0" t="s">
        <v>16</v>
      </c>
      <c r="B297" s="0" t="s">
        <v>4029</v>
      </c>
      <c r="C297" s="0" t="s">
        <v>4030</v>
      </c>
      <c r="D297" s="0" t="s">
        <v>4045</v>
      </c>
      <c r="E297" s="0" t="s">
        <v>4046</v>
      </c>
      <c r="F297" s="0" t="s">
        <v>3238</v>
      </c>
      <c r="G297" s="0" t="s">
        <v>4047</v>
      </c>
    </row>
    <row customHeight="1" ht="11.25">
      <c r="A298" s="0" t="s">
        <v>16</v>
      </c>
      <c r="B298" s="0" t="s">
        <v>4029</v>
      </c>
      <c r="C298" s="0" t="s">
        <v>4030</v>
      </c>
      <c r="D298" s="0" t="s">
        <v>4048</v>
      </c>
      <c r="E298" s="0" t="s">
        <v>4049</v>
      </c>
      <c r="F298" s="0" t="s">
        <v>3238</v>
      </c>
      <c r="G298" s="0" t="s">
        <v>4050</v>
      </c>
    </row>
    <row customHeight="1" ht="11.25">
      <c r="A299" s="0" t="s">
        <v>16</v>
      </c>
      <c r="B299" s="0" t="s">
        <v>4051</v>
      </c>
      <c r="C299" s="0" t="s">
        <v>4052</v>
      </c>
      <c r="D299" s="0" t="s">
        <v>3833</v>
      </c>
      <c r="E299" s="0" t="s">
        <v>4053</v>
      </c>
      <c r="F299" s="0" t="s">
        <v>3238</v>
      </c>
      <c r="G299" s="0" t="s">
        <v>4054</v>
      </c>
    </row>
    <row customHeight="1" ht="11.25">
      <c r="A300" s="0" t="s">
        <v>16</v>
      </c>
      <c r="B300" s="0" t="s">
        <v>4051</v>
      </c>
      <c r="C300" s="0" t="s">
        <v>4052</v>
      </c>
      <c r="D300" s="0" t="s">
        <v>4055</v>
      </c>
      <c r="E300" s="0" t="s">
        <v>4056</v>
      </c>
      <c r="F300" s="0" t="s">
        <v>3238</v>
      </c>
      <c r="G300" s="0" t="s">
        <v>4057</v>
      </c>
    </row>
    <row customHeight="1" ht="11.25">
      <c r="A301" s="0" t="s">
        <v>16</v>
      </c>
      <c r="B301" s="0" t="s">
        <v>4051</v>
      </c>
      <c r="C301" s="0" t="s">
        <v>4052</v>
      </c>
      <c r="D301" s="0" t="s">
        <v>4058</v>
      </c>
      <c r="E301" s="0" t="s">
        <v>4059</v>
      </c>
      <c r="F301" s="0" t="s">
        <v>3238</v>
      </c>
      <c r="G301" s="0" t="s">
        <v>4060</v>
      </c>
    </row>
    <row customHeight="1" ht="11.25">
      <c r="A302" s="0" t="s">
        <v>16</v>
      </c>
      <c r="B302" s="0" t="s">
        <v>4051</v>
      </c>
      <c r="C302" s="0" t="s">
        <v>4052</v>
      </c>
      <c r="D302" s="0" t="s">
        <v>4061</v>
      </c>
      <c r="E302" s="0" t="s">
        <v>4062</v>
      </c>
      <c r="F302" s="0" t="s">
        <v>3659</v>
      </c>
      <c r="G302" s="0" t="s">
        <v>4063</v>
      </c>
    </row>
    <row customHeight="1" ht="11.25">
      <c r="A303" s="0" t="s">
        <v>16</v>
      </c>
      <c r="B303" s="0" t="s">
        <v>4051</v>
      </c>
      <c r="C303" s="0" t="s">
        <v>4052</v>
      </c>
      <c r="D303" s="0" t="s">
        <v>4064</v>
      </c>
      <c r="E303" s="0" t="s">
        <v>4065</v>
      </c>
      <c r="F303" s="0" t="s">
        <v>3238</v>
      </c>
      <c r="G303" s="0" t="s">
        <v>4066</v>
      </c>
    </row>
    <row customHeight="1" ht="11.25">
      <c r="A304" s="0" t="s">
        <v>16</v>
      </c>
      <c r="B304" s="0" t="s">
        <v>4051</v>
      </c>
      <c r="C304" s="0" t="s">
        <v>4052</v>
      </c>
      <c r="D304" s="0" t="s">
        <v>4067</v>
      </c>
      <c r="E304" s="0" t="s">
        <v>4068</v>
      </c>
      <c r="F304" s="0" t="s">
        <v>3238</v>
      </c>
      <c r="G304" s="0" t="s">
        <v>4069</v>
      </c>
    </row>
    <row customHeight="1" ht="11.25">
      <c r="A305" s="0" t="s">
        <v>16</v>
      </c>
      <c r="B305" s="0" t="s">
        <v>4051</v>
      </c>
      <c r="C305" s="0" t="s">
        <v>4052</v>
      </c>
      <c r="D305" s="0" t="s">
        <v>3350</v>
      </c>
      <c r="E305" s="0" t="s">
        <v>4070</v>
      </c>
      <c r="F305" s="0" t="s">
        <v>3238</v>
      </c>
      <c r="G305" s="0" t="s">
        <v>4071</v>
      </c>
    </row>
    <row customHeight="1" ht="11.25">
      <c r="A306" s="0" t="s">
        <v>16</v>
      </c>
      <c r="B306" s="0" t="s">
        <v>4051</v>
      </c>
      <c r="C306" s="0" t="s">
        <v>4052</v>
      </c>
      <c r="D306" s="0" t="s">
        <v>4072</v>
      </c>
      <c r="E306" s="0" t="s">
        <v>4073</v>
      </c>
      <c r="F306" s="0" t="s">
        <v>3238</v>
      </c>
      <c r="G306" s="0" t="s">
        <v>4074</v>
      </c>
    </row>
    <row customHeight="1" ht="11.25">
      <c r="A307" s="0" t="s">
        <v>16</v>
      </c>
      <c r="B307" s="0" t="s">
        <v>4051</v>
      </c>
      <c r="C307" s="0" t="s">
        <v>4052</v>
      </c>
      <c r="D307" s="0" t="s">
        <v>4075</v>
      </c>
      <c r="E307" s="0" t="s">
        <v>4076</v>
      </c>
      <c r="F307" s="0" t="s">
        <v>3238</v>
      </c>
      <c r="G307" s="0" t="s">
        <v>4077</v>
      </c>
    </row>
    <row customHeight="1" ht="11.25">
      <c r="A308" s="0" t="s">
        <v>16</v>
      </c>
      <c r="B308" s="0" t="s">
        <v>4051</v>
      </c>
      <c r="C308" s="0" t="s">
        <v>4052</v>
      </c>
      <c r="D308" s="0" t="s">
        <v>4078</v>
      </c>
      <c r="E308" s="0" t="s">
        <v>4079</v>
      </c>
      <c r="F308" s="0" t="s">
        <v>3238</v>
      </c>
      <c r="G308" s="0" t="s">
        <v>4080</v>
      </c>
    </row>
    <row customHeight="1" ht="11.25">
      <c r="A309" s="0" t="s">
        <v>16</v>
      </c>
      <c r="B309" s="0" t="s">
        <v>4051</v>
      </c>
      <c r="C309" s="0" t="s">
        <v>4052</v>
      </c>
      <c r="D309" s="0" t="s">
        <v>4081</v>
      </c>
      <c r="E309" s="0" t="s">
        <v>4082</v>
      </c>
      <c r="F309" s="0" t="s">
        <v>3238</v>
      </c>
      <c r="G309" s="0" t="s">
        <v>4083</v>
      </c>
    </row>
    <row customHeight="1" ht="11.25">
      <c r="A310" s="0" t="s">
        <v>16</v>
      </c>
      <c r="B310" s="0" t="s">
        <v>4051</v>
      </c>
      <c r="C310" s="0" t="s">
        <v>4052</v>
      </c>
      <c r="D310" s="0" t="s">
        <v>4051</v>
      </c>
      <c r="E310" s="0" t="s">
        <v>4052</v>
      </c>
      <c r="F310" s="0" t="s">
        <v>3235</v>
      </c>
      <c r="G310" s="0" t="s">
        <v>4084</v>
      </c>
    </row>
    <row customHeight="1" ht="11.25">
      <c r="A311" s="0" t="s">
        <v>16</v>
      </c>
      <c r="B311" s="0" t="s">
        <v>4051</v>
      </c>
      <c r="C311" s="0" t="s">
        <v>4052</v>
      </c>
      <c r="D311" s="0" t="s">
        <v>4085</v>
      </c>
      <c r="E311" s="0" t="s">
        <v>4086</v>
      </c>
      <c r="F311" s="0" t="s">
        <v>3238</v>
      </c>
      <c r="G311" s="0" t="s">
        <v>4087</v>
      </c>
    </row>
    <row customHeight="1" ht="11.25">
      <c r="A312" s="0" t="s">
        <v>16</v>
      </c>
      <c r="B312" s="0" t="s">
        <v>4088</v>
      </c>
      <c r="C312" s="0" t="s">
        <v>4089</v>
      </c>
      <c r="D312" s="0" t="s">
        <v>4090</v>
      </c>
      <c r="E312" s="0" t="s">
        <v>4091</v>
      </c>
      <c r="F312" s="0" t="s">
        <v>3238</v>
      </c>
      <c r="G312" s="0" t="s">
        <v>4092</v>
      </c>
    </row>
    <row customHeight="1" ht="11.25">
      <c r="A313" s="0" t="s">
        <v>16</v>
      </c>
      <c r="B313" s="0" t="s">
        <v>4088</v>
      </c>
      <c r="C313" s="0" t="s">
        <v>4089</v>
      </c>
      <c r="D313" s="0" t="s">
        <v>3565</v>
      </c>
      <c r="E313" s="0" t="s">
        <v>4093</v>
      </c>
      <c r="F313" s="0" t="s">
        <v>3238</v>
      </c>
      <c r="G313" s="0" t="s">
        <v>4094</v>
      </c>
    </row>
    <row customHeight="1" ht="11.25">
      <c r="A314" s="0" t="s">
        <v>16</v>
      </c>
      <c r="B314" s="0" t="s">
        <v>4088</v>
      </c>
      <c r="C314" s="0" t="s">
        <v>4089</v>
      </c>
      <c r="D314" s="0" t="s">
        <v>4095</v>
      </c>
      <c r="E314" s="0" t="s">
        <v>4096</v>
      </c>
      <c r="F314" s="0" t="s">
        <v>3238</v>
      </c>
      <c r="G314" s="0" t="s">
        <v>4097</v>
      </c>
    </row>
    <row customHeight="1" ht="11.25">
      <c r="A315" s="0" t="s">
        <v>16</v>
      </c>
      <c r="B315" s="0" t="s">
        <v>4088</v>
      </c>
      <c r="C315" s="0" t="s">
        <v>4089</v>
      </c>
      <c r="D315" s="0" t="s">
        <v>3601</v>
      </c>
      <c r="E315" s="0" t="s">
        <v>4098</v>
      </c>
      <c r="F315" s="0" t="s">
        <v>3238</v>
      </c>
      <c r="G315" s="0" t="s">
        <v>4099</v>
      </c>
    </row>
    <row customHeight="1" ht="11.25">
      <c r="A316" s="0" t="s">
        <v>16</v>
      </c>
      <c r="B316" s="0" t="s">
        <v>4088</v>
      </c>
      <c r="C316" s="0" t="s">
        <v>4089</v>
      </c>
      <c r="D316" s="0" t="s">
        <v>3575</v>
      </c>
      <c r="E316" s="0" t="s">
        <v>4100</v>
      </c>
      <c r="F316" s="0" t="s">
        <v>3238</v>
      </c>
      <c r="G316" s="0" t="s">
        <v>4101</v>
      </c>
    </row>
    <row customHeight="1" ht="11.25">
      <c r="A317" s="0" t="s">
        <v>16</v>
      </c>
      <c r="B317" s="0" t="s">
        <v>4088</v>
      </c>
      <c r="C317" s="0" t="s">
        <v>4089</v>
      </c>
      <c r="D317" s="0" t="s">
        <v>4102</v>
      </c>
      <c r="E317" s="0" t="s">
        <v>4103</v>
      </c>
      <c r="F317" s="0" t="s">
        <v>3238</v>
      </c>
      <c r="G317" s="0" t="s">
        <v>4104</v>
      </c>
    </row>
    <row customHeight="1" ht="11.25">
      <c r="A318" s="0" t="s">
        <v>16</v>
      </c>
      <c r="B318" s="0" t="s">
        <v>4088</v>
      </c>
      <c r="C318" s="0" t="s">
        <v>4089</v>
      </c>
      <c r="D318" s="0" t="s">
        <v>4105</v>
      </c>
      <c r="E318" s="0" t="s">
        <v>4106</v>
      </c>
      <c r="F318" s="0" t="s">
        <v>3238</v>
      </c>
      <c r="G318" s="0" t="s">
        <v>4107</v>
      </c>
    </row>
    <row customHeight="1" ht="11.25">
      <c r="A319" s="0" t="s">
        <v>16</v>
      </c>
      <c r="B319" s="0" t="s">
        <v>4088</v>
      </c>
      <c r="C319" s="0" t="s">
        <v>4089</v>
      </c>
      <c r="D319" s="0" t="s">
        <v>4108</v>
      </c>
      <c r="E319" s="0" t="s">
        <v>4109</v>
      </c>
      <c r="F319" s="0" t="s">
        <v>3238</v>
      </c>
      <c r="G319" s="0" t="s">
        <v>4110</v>
      </c>
    </row>
    <row customHeight="1" ht="11.25">
      <c r="A320" s="0" t="s">
        <v>16</v>
      </c>
      <c r="B320" s="0" t="s">
        <v>4088</v>
      </c>
      <c r="C320" s="0" t="s">
        <v>4089</v>
      </c>
      <c r="D320" s="0" t="s">
        <v>4088</v>
      </c>
      <c r="E320" s="0" t="s">
        <v>4089</v>
      </c>
      <c r="F320" s="0" t="s">
        <v>3235</v>
      </c>
      <c r="G320" s="0" t="s">
        <v>4111</v>
      </c>
    </row>
    <row customHeight="1" ht="11.25">
      <c r="A321" s="0" t="s">
        <v>16</v>
      </c>
      <c r="B321" s="0" t="s">
        <v>4088</v>
      </c>
      <c r="C321" s="0" t="s">
        <v>4089</v>
      </c>
      <c r="D321" s="0" t="s">
        <v>3911</v>
      </c>
      <c r="E321" s="0" t="s">
        <v>4112</v>
      </c>
      <c r="F321" s="0" t="s">
        <v>3238</v>
      </c>
      <c r="G321" s="0" t="s">
        <v>4113</v>
      </c>
    </row>
    <row customHeight="1" ht="11.25">
      <c r="A322" s="0" t="s">
        <v>16</v>
      </c>
      <c r="B322" s="0" t="s">
        <v>4088</v>
      </c>
      <c r="C322" s="0" t="s">
        <v>4089</v>
      </c>
      <c r="D322" s="0" t="s">
        <v>4114</v>
      </c>
      <c r="E322" s="0" t="s">
        <v>4115</v>
      </c>
      <c r="F322" s="0" t="s">
        <v>3238</v>
      </c>
      <c r="G322" s="0" t="s">
        <v>4116</v>
      </c>
    </row>
    <row customHeight="1" ht="11.25">
      <c r="A323" s="0" t="s">
        <v>16</v>
      </c>
      <c r="B323" s="0" t="s">
        <v>4088</v>
      </c>
      <c r="C323" s="0" t="s">
        <v>4089</v>
      </c>
      <c r="D323" s="0" t="s">
        <v>3774</v>
      </c>
      <c r="E323" s="0" t="s">
        <v>4117</v>
      </c>
      <c r="F323" s="0" t="s">
        <v>3238</v>
      </c>
      <c r="G323" s="0" t="s">
        <v>4118</v>
      </c>
    </row>
    <row customHeight="1" ht="11.25">
      <c r="A324" s="0" t="s">
        <v>16</v>
      </c>
      <c r="B324" s="0" t="s">
        <v>4119</v>
      </c>
      <c r="C324" s="0" t="s">
        <v>4120</v>
      </c>
      <c r="D324" s="0" t="s">
        <v>4121</v>
      </c>
      <c r="E324" s="0" t="s">
        <v>4122</v>
      </c>
      <c r="F324" s="0" t="s">
        <v>3238</v>
      </c>
      <c r="G324" s="0" t="s">
        <v>4123</v>
      </c>
    </row>
    <row customHeight="1" ht="11.25">
      <c r="A325" s="0" t="s">
        <v>16</v>
      </c>
      <c r="B325" s="0" t="s">
        <v>4119</v>
      </c>
      <c r="C325" s="0" t="s">
        <v>4120</v>
      </c>
      <c r="D325" s="0" t="s">
        <v>3478</v>
      </c>
      <c r="E325" s="0" t="s">
        <v>4124</v>
      </c>
      <c r="F325" s="0" t="s">
        <v>3238</v>
      </c>
      <c r="G325" s="0" t="s">
        <v>4125</v>
      </c>
    </row>
    <row customHeight="1" ht="11.25">
      <c r="A326" s="0" t="s">
        <v>16</v>
      </c>
      <c r="B326" s="0" t="s">
        <v>4119</v>
      </c>
      <c r="C326" s="0" t="s">
        <v>4120</v>
      </c>
      <c r="D326" s="0" t="s">
        <v>4126</v>
      </c>
      <c r="E326" s="0" t="s">
        <v>4127</v>
      </c>
      <c r="F326" s="0" t="s">
        <v>3238</v>
      </c>
      <c r="G326" s="0" t="s">
        <v>4128</v>
      </c>
    </row>
    <row customHeight="1" ht="11.25">
      <c r="A327" s="0" t="s">
        <v>16</v>
      </c>
      <c r="B327" s="0" t="s">
        <v>4119</v>
      </c>
      <c r="C327" s="0" t="s">
        <v>4120</v>
      </c>
      <c r="D327" s="0" t="s">
        <v>4129</v>
      </c>
      <c r="E327" s="0" t="s">
        <v>4130</v>
      </c>
      <c r="F327" s="0" t="s">
        <v>3238</v>
      </c>
      <c r="G327" s="0" t="s">
        <v>4131</v>
      </c>
    </row>
    <row customHeight="1" ht="11.25">
      <c r="A328" s="0" t="s">
        <v>16</v>
      </c>
      <c r="B328" s="0" t="s">
        <v>4119</v>
      </c>
      <c r="C328" s="0" t="s">
        <v>4120</v>
      </c>
      <c r="D328" s="0" t="s">
        <v>4132</v>
      </c>
      <c r="E328" s="0" t="s">
        <v>4133</v>
      </c>
      <c r="F328" s="0" t="s">
        <v>3238</v>
      </c>
      <c r="G328" s="0" t="s">
        <v>4134</v>
      </c>
    </row>
    <row customHeight="1" ht="11.25">
      <c r="A329" s="0" t="s">
        <v>16</v>
      </c>
      <c r="B329" s="0" t="s">
        <v>4119</v>
      </c>
      <c r="C329" s="0" t="s">
        <v>4120</v>
      </c>
      <c r="D329" s="0" t="s">
        <v>4119</v>
      </c>
      <c r="E329" s="0" t="s">
        <v>4120</v>
      </c>
      <c r="F329" s="0" t="s">
        <v>3235</v>
      </c>
      <c r="G329" s="0" t="s">
        <v>4135</v>
      </c>
    </row>
    <row customHeight="1" ht="11.25">
      <c r="A330" s="0" t="s">
        <v>16</v>
      </c>
      <c r="B330" s="0" t="s">
        <v>4119</v>
      </c>
      <c r="C330" s="0" t="s">
        <v>4120</v>
      </c>
      <c r="D330" s="0" t="s">
        <v>4136</v>
      </c>
      <c r="E330" s="0" t="s">
        <v>4137</v>
      </c>
      <c r="F330" s="0" t="s">
        <v>3238</v>
      </c>
      <c r="G330" s="0" t="s">
        <v>4138</v>
      </c>
    </row>
    <row customHeight="1" ht="11.25">
      <c r="A331" s="0" t="s">
        <v>16</v>
      </c>
      <c r="B331" s="0" t="s">
        <v>4119</v>
      </c>
      <c r="C331" s="0" t="s">
        <v>4120</v>
      </c>
      <c r="D331" s="0" t="s">
        <v>4139</v>
      </c>
      <c r="E331" s="0" t="s">
        <v>4140</v>
      </c>
      <c r="F331" s="0" t="s">
        <v>3238</v>
      </c>
      <c r="G331" s="0" t="s">
        <v>4141</v>
      </c>
    </row>
    <row customHeight="1" ht="11.25">
      <c r="A332" s="0" t="s">
        <v>16</v>
      </c>
      <c r="B332" s="0" t="s">
        <v>4119</v>
      </c>
      <c r="C332" s="0" t="s">
        <v>4120</v>
      </c>
      <c r="D332" s="0" t="s">
        <v>4142</v>
      </c>
      <c r="E332" s="0" t="s">
        <v>4143</v>
      </c>
      <c r="F332" s="0" t="s">
        <v>3238</v>
      </c>
      <c r="G332" s="0" t="s">
        <v>4144</v>
      </c>
    </row>
    <row customHeight="1" ht="11.25">
      <c r="A333" s="0" t="s">
        <v>16</v>
      </c>
      <c r="B333" s="0" t="s">
        <v>4119</v>
      </c>
      <c r="C333" s="0" t="s">
        <v>4120</v>
      </c>
      <c r="D333" s="0" t="s">
        <v>4145</v>
      </c>
      <c r="E333" s="0" t="s">
        <v>4146</v>
      </c>
      <c r="F333" s="0" t="s">
        <v>3238</v>
      </c>
      <c r="G333" s="0" t="s">
        <v>4147</v>
      </c>
    </row>
    <row customHeight="1" ht="11.25">
      <c r="A334" s="0" t="s">
        <v>16</v>
      </c>
      <c r="B334" s="0" t="s">
        <v>4148</v>
      </c>
      <c r="C334" s="0" t="s">
        <v>4149</v>
      </c>
      <c r="D334" s="0" t="s">
        <v>4150</v>
      </c>
      <c r="E334" s="0" t="s">
        <v>4151</v>
      </c>
      <c r="F334" s="0" t="s">
        <v>3238</v>
      </c>
      <c r="G334" s="0" t="s">
        <v>4152</v>
      </c>
    </row>
    <row customHeight="1" ht="11.25">
      <c r="A335" s="0" t="s">
        <v>16</v>
      </c>
      <c r="B335" s="0" t="s">
        <v>4148</v>
      </c>
      <c r="C335" s="0" t="s">
        <v>4149</v>
      </c>
      <c r="D335" s="0" t="s">
        <v>4153</v>
      </c>
      <c r="E335" s="0" t="s">
        <v>4154</v>
      </c>
      <c r="F335" s="0" t="s">
        <v>3238</v>
      </c>
      <c r="G335" s="0" t="s">
        <v>4155</v>
      </c>
    </row>
    <row customHeight="1" ht="11.25">
      <c r="A336" s="0" t="s">
        <v>16</v>
      </c>
      <c r="B336" s="0" t="s">
        <v>4148</v>
      </c>
      <c r="C336" s="0" t="s">
        <v>4149</v>
      </c>
      <c r="D336" s="0" t="s">
        <v>4156</v>
      </c>
      <c r="E336" s="0" t="s">
        <v>4157</v>
      </c>
      <c r="F336" s="0" t="s">
        <v>3238</v>
      </c>
      <c r="G336" s="0" t="s">
        <v>4158</v>
      </c>
    </row>
    <row customHeight="1" ht="11.25">
      <c r="A337" s="0" t="s">
        <v>16</v>
      </c>
      <c r="B337" s="0" t="s">
        <v>4148</v>
      </c>
      <c r="C337" s="0" t="s">
        <v>4149</v>
      </c>
      <c r="D337" s="0" t="s">
        <v>4159</v>
      </c>
      <c r="E337" s="0" t="s">
        <v>4160</v>
      </c>
      <c r="F337" s="0" t="s">
        <v>3238</v>
      </c>
      <c r="G337" s="0" t="s">
        <v>4161</v>
      </c>
    </row>
    <row customHeight="1" ht="11.25">
      <c r="A338" s="0" t="s">
        <v>16</v>
      </c>
      <c r="B338" s="0" t="s">
        <v>4148</v>
      </c>
      <c r="C338" s="0" t="s">
        <v>4149</v>
      </c>
      <c r="D338" s="0" t="s">
        <v>3734</v>
      </c>
      <c r="E338" s="0" t="s">
        <v>4162</v>
      </c>
      <c r="F338" s="0" t="s">
        <v>3238</v>
      </c>
      <c r="G338" s="0" t="s">
        <v>4163</v>
      </c>
    </row>
    <row customHeight="1" ht="11.25">
      <c r="A339" s="0" t="s">
        <v>16</v>
      </c>
      <c r="B339" s="0" t="s">
        <v>4148</v>
      </c>
      <c r="C339" s="0" t="s">
        <v>4149</v>
      </c>
      <c r="D339" s="0" t="s">
        <v>4164</v>
      </c>
      <c r="E339" s="0" t="s">
        <v>4165</v>
      </c>
      <c r="F339" s="0" t="s">
        <v>3238</v>
      </c>
      <c r="G339" s="0" t="s">
        <v>4166</v>
      </c>
    </row>
    <row customHeight="1" ht="11.25">
      <c r="A340" s="0" t="s">
        <v>16</v>
      </c>
      <c r="B340" s="0" t="s">
        <v>4148</v>
      </c>
      <c r="C340" s="0" t="s">
        <v>4149</v>
      </c>
      <c r="D340" s="0" t="s">
        <v>4167</v>
      </c>
      <c r="E340" s="0" t="s">
        <v>4168</v>
      </c>
      <c r="F340" s="0" t="s">
        <v>3238</v>
      </c>
      <c r="G340" s="0" t="s">
        <v>4169</v>
      </c>
    </row>
    <row customHeight="1" ht="11.25">
      <c r="A341" s="0" t="s">
        <v>16</v>
      </c>
      <c r="B341" s="0" t="s">
        <v>4148</v>
      </c>
      <c r="C341" s="0" t="s">
        <v>4149</v>
      </c>
      <c r="D341" s="0" t="s">
        <v>4148</v>
      </c>
      <c r="E341" s="0" t="s">
        <v>4149</v>
      </c>
      <c r="F341" s="0" t="s">
        <v>3235</v>
      </c>
      <c r="G341" s="0" t="s">
        <v>4170</v>
      </c>
    </row>
    <row customHeight="1" ht="11.25">
      <c r="A342" s="0" t="s">
        <v>16</v>
      </c>
      <c r="B342" s="0" t="s">
        <v>4148</v>
      </c>
      <c r="C342" s="0" t="s">
        <v>4149</v>
      </c>
      <c r="D342" s="0" t="s">
        <v>4171</v>
      </c>
      <c r="E342" s="0" t="s">
        <v>4172</v>
      </c>
      <c r="F342" s="0" t="s">
        <v>3277</v>
      </c>
      <c r="G342" s="0" t="s">
        <v>4173</v>
      </c>
    </row>
    <row customHeight="1" ht="11.25">
      <c r="A343" s="0" t="s">
        <v>16</v>
      </c>
      <c r="B343" s="0" t="s">
        <v>4148</v>
      </c>
      <c r="C343" s="0" t="s">
        <v>4149</v>
      </c>
      <c r="D343" s="0" t="s">
        <v>4174</v>
      </c>
      <c r="E343" s="0" t="s">
        <v>4175</v>
      </c>
      <c r="F343" s="0" t="s">
        <v>3238</v>
      </c>
      <c r="G343" s="0" t="s">
        <v>4176</v>
      </c>
    </row>
    <row customHeight="1" ht="11.25">
      <c r="A344" s="0" t="s">
        <v>16</v>
      </c>
      <c r="B344" s="0" t="s">
        <v>4148</v>
      </c>
      <c r="C344" s="0" t="s">
        <v>4149</v>
      </c>
      <c r="D344" s="0" t="s">
        <v>4177</v>
      </c>
      <c r="E344" s="0" t="s">
        <v>4178</v>
      </c>
      <c r="F344" s="0" t="s">
        <v>3238</v>
      </c>
      <c r="G344" s="0" t="s">
        <v>4179</v>
      </c>
    </row>
    <row customHeight="1" ht="11.25">
      <c r="A345" s="0" t="s">
        <v>16</v>
      </c>
      <c r="B345" s="0" t="s">
        <v>4180</v>
      </c>
      <c r="C345" s="0" t="s">
        <v>4181</v>
      </c>
      <c r="D345" s="0" t="s">
        <v>4182</v>
      </c>
      <c r="E345" s="0" t="s">
        <v>4183</v>
      </c>
      <c r="F345" s="0" t="s">
        <v>3238</v>
      </c>
      <c r="G345" s="0" t="s">
        <v>4184</v>
      </c>
    </row>
    <row customHeight="1" ht="11.25">
      <c r="A346" s="0" t="s">
        <v>16</v>
      </c>
      <c r="B346" s="0" t="s">
        <v>4180</v>
      </c>
      <c r="C346" s="0" t="s">
        <v>4181</v>
      </c>
      <c r="D346" s="0" t="s">
        <v>4185</v>
      </c>
      <c r="E346" s="0" t="s">
        <v>4186</v>
      </c>
      <c r="F346" s="0" t="s">
        <v>3238</v>
      </c>
      <c r="G346" s="0" t="s">
        <v>4187</v>
      </c>
    </row>
    <row customHeight="1" ht="11.25">
      <c r="A347" s="0" t="s">
        <v>16</v>
      </c>
      <c r="B347" s="0" t="s">
        <v>4180</v>
      </c>
      <c r="C347" s="0" t="s">
        <v>4181</v>
      </c>
      <c r="D347" s="0" t="s">
        <v>3629</v>
      </c>
      <c r="E347" s="0" t="s">
        <v>4188</v>
      </c>
      <c r="F347" s="0" t="s">
        <v>3238</v>
      </c>
      <c r="G347" s="0" t="s">
        <v>4189</v>
      </c>
    </row>
    <row customHeight="1" ht="11.25">
      <c r="A348" s="0" t="s">
        <v>16</v>
      </c>
      <c r="B348" s="0" t="s">
        <v>4180</v>
      </c>
      <c r="C348" s="0" t="s">
        <v>4181</v>
      </c>
      <c r="D348" s="0" t="s">
        <v>3704</v>
      </c>
      <c r="E348" s="0" t="s">
        <v>4190</v>
      </c>
      <c r="F348" s="0" t="s">
        <v>3238</v>
      </c>
      <c r="G348" s="0" t="s">
        <v>4191</v>
      </c>
    </row>
    <row customHeight="1" ht="11.25">
      <c r="A349" s="0" t="s">
        <v>16</v>
      </c>
      <c r="B349" s="0" t="s">
        <v>4180</v>
      </c>
      <c r="C349" s="0" t="s">
        <v>4181</v>
      </c>
      <c r="D349" s="0" t="s">
        <v>4192</v>
      </c>
      <c r="E349" s="0" t="s">
        <v>4193</v>
      </c>
      <c r="F349" s="0" t="s">
        <v>3238</v>
      </c>
      <c r="G349" s="0" t="s">
        <v>4194</v>
      </c>
    </row>
    <row customHeight="1" ht="11.25">
      <c r="A350" s="0" t="s">
        <v>16</v>
      </c>
      <c r="B350" s="0" t="s">
        <v>4180</v>
      </c>
      <c r="C350" s="0" t="s">
        <v>4181</v>
      </c>
      <c r="D350" s="0" t="s">
        <v>4195</v>
      </c>
      <c r="E350" s="0" t="s">
        <v>4196</v>
      </c>
      <c r="F350" s="0" t="s">
        <v>3238</v>
      </c>
      <c r="G350" s="0" t="s">
        <v>4197</v>
      </c>
    </row>
    <row customHeight="1" ht="11.25">
      <c r="A351" s="0" t="s">
        <v>16</v>
      </c>
      <c r="B351" s="0" t="s">
        <v>4180</v>
      </c>
      <c r="C351" s="0" t="s">
        <v>4181</v>
      </c>
      <c r="D351" s="0" t="s">
        <v>3707</v>
      </c>
      <c r="E351" s="0" t="s">
        <v>4198</v>
      </c>
      <c r="F351" s="0" t="s">
        <v>3238</v>
      </c>
      <c r="G351" s="0" t="s">
        <v>4199</v>
      </c>
    </row>
    <row customHeight="1" ht="11.25">
      <c r="A352" s="0" t="s">
        <v>16</v>
      </c>
      <c r="B352" s="0" t="s">
        <v>4180</v>
      </c>
      <c r="C352" s="0" t="s">
        <v>4181</v>
      </c>
      <c r="D352" s="0" t="s">
        <v>4200</v>
      </c>
      <c r="E352" s="0" t="s">
        <v>4201</v>
      </c>
      <c r="F352" s="0" t="s">
        <v>3238</v>
      </c>
      <c r="G352" s="0" t="s">
        <v>4202</v>
      </c>
    </row>
    <row customHeight="1" ht="11.25">
      <c r="A353" s="0" t="s">
        <v>16</v>
      </c>
      <c r="B353" s="0" t="s">
        <v>4180</v>
      </c>
      <c r="C353" s="0" t="s">
        <v>4181</v>
      </c>
      <c r="D353" s="0" t="s">
        <v>4203</v>
      </c>
      <c r="E353" s="0" t="s">
        <v>4204</v>
      </c>
      <c r="F353" s="0" t="s">
        <v>3238</v>
      </c>
      <c r="G353" s="0" t="s">
        <v>4205</v>
      </c>
    </row>
    <row customHeight="1" ht="11.25">
      <c r="A354" s="0" t="s">
        <v>16</v>
      </c>
      <c r="B354" s="0" t="s">
        <v>4180</v>
      </c>
      <c r="C354" s="0" t="s">
        <v>4181</v>
      </c>
      <c r="D354" s="0" t="s">
        <v>4180</v>
      </c>
      <c r="E354" s="0" t="s">
        <v>4181</v>
      </c>
      <c r="F354" s="0" t="s">
        <v>3235</v>
      </c>
      <c r="G354" s="0" t="s">
        <v>4206</v>
      </c>
    </row>
    <row customHeight="1" ht="11.25">
      <c r="A355" s="0" t="s">
        <v>16</v>
      </c>
      <c r="B355" s="0" t="s">
        <v>4180</v>
      </c>
      <c r="C355" s="0" t="s">
        <v>4181</v>
      </c>
      <c r="D355" s="0" t="s">
        <v>4207</v>
      </c>
      <c r="E355" s="0" t="s">
        <v>4208</v>
      </c>
      <c r="F355" s="0" t="s">
        <v>3238</v>
      </c>
      <c r="G355" s="0" t="s">
        <v>4209</v>
      </c>
    </row>
    <row customHeight="1" ht="11.25">
      <c r="A356" s="0" t="s">
        <v>16</v>
      </c>
      <c r="B356" s="0" t="s">
        <v>4210</v>
      </c>
      <c r="C356" s="0" t="s">
        <v>4211</v>
      </c>
      <c r="D356" s="0" t="s">
        <v>4212</v>
      </c>
      <c r="E356" s="0" t="s">
        <v>4213</v>
      </c>
      <c r="F356" s="0" t="s">
        <v>3238</v>
      </c>
      <c r="G356" s="0" t="s">
        <v>4214</v>
      </c>
    </row>
    <row customHeight="1" ht="11.25">
      <c r="A357" s="0" t="s">
        <v>16</v>
      </c>
      <c r="B357" s="0" t="s">
        <v>4210</v>
      </c>
      <c r="C357" s="0" t="s">
        <v>4211</v>
      </c>
      <c r="D357" s="0" t="s">
        <v>4215</v>
      </c>
      <c r="E357" s="0" t="s">
        <v>4216</v>
      </c>
      <c r="F357" s="0" t="s">
        <v>3238</v>
      </c>
      <c r="G357" s="0" t="s">
        <v>4217</v>
      </c>
    </row>
    <row customHeight="1" ht="11.25">
      <c r="A358" s="0" t="s">
        <v>16</v>
      </c>
      <c r="B358" s="0" t="s">
        <v>4210</v>
      </c>
      <c r="C358" s="0" t="s">
        <v>4211</v>
      </c>
      <c r="D358" s="0" t="s">
        <v>4218</v>
      </c>
      <c r="E358" s="0" t="s">
        <v>4219</v>
      </c>
      <c r="F358" s="0" t="s">
        <v>3238</v>
      </c>
      <c r="G358" s="0" t="s">
        <v>4220</v>
      </c>
    </row>
    <row customHeight="1" ht="11.25">
      <c r="A359" s="0" t="s">
        <v>16</v>
      </c>
      <c r="B359" s="0" t="s">
        <v>4210</v>
      </c>
      <c r="C359" s="0" t="s">
        <v>4211</v>
      </c>
      <c r="D359" s="0" t="s">
        <v>3861</v>
      </c>
      <c r="E359" s="0" t="s">
        <v>4221</v>
      </c>
      <c r="F359" s="0" t="s">
        <v>3238</v>
      </c>
      <c r="G359" s="0" t="s">
        <v>4222</v>
      </c>
    </row>
    <row customHeight="1" ht="11.25">
      <c r="A360" s="0" t="s">
        <v>16</v>
      </c>
      <c r="B360" s="0" t="s">
        <v>4210</v>
      </c>
      <c r="C360" s="0" t="s">
        <v>4211</v>
      </c>
      <c r="D360" s="0" t="s">
        <v>3607</v>
      </c>
      <c r="E360" s="0" t="s">
        <v>4223</v>
      </c>
      <c r="F360" s="0" t="s">
        <v>3238</v>
      </c>
      <c r="G360" s="0" t="s">
        <v>4224</v>
      </c>
    </row>
    <row customHeight="1" ht="11.25">
      <c r="A361" s="0" t="s">
        <v>16</v>
      </c>
      <c r="B361" s="0" t="s">
        <v>4210</v>
      </c>
      <c r="C361" s="0" t="s">
        <v>4211</v>
      </c>
      <c r="D361" s="0" t="s">
        <v>4210</v>
      </c>
      <c r="E361" s="0" t="s">
        <v>4211</v>
      </c>
      <c r="F361" s="0" t="s">
        <v>3235</v>
      </c>
      <c r="G361" s="0" t="s">
        <v>4225</v>
      </c>
    </row>
    <row customHeight="1" ht="11.25">
      <c r="A362" s="0" t="s">
        <v>16</v>
      </c>
      <c r="B362" s="0" t="s">
        <v>4210</v>
      </c>
      <c r="C362" s="0" t="s">
        <v>4211</v>
      </c>
      <c r="D362" s="0" t="s">
        <v>4226</v>
      </c>
      <c r="E362" s="0" t="s">
        <v>4227</v>
      </c>
      <c r="F362" s="0" t="s">
        <v>3238</v>
      </c>
      <c r="G362" s="0" t="s">
        <v>4228</v>
      </c>
    </row>
    <row customHeight="1" ht="11.25">
      <c r="A363" s="0" t="s">
        <v>16</v>
      </c>
      <c r="B363" s="0" t="s">
        <v>4229</v>
      </c>
      <c r="C363" s="0" t="s">
        <v>4230</v>
      </c>
      <c r="D363" s="0" t="s">
        <v>4150</v>
      </c>
      <c r="E363" s="0" t="s">
        <v>4231</v>
      </c>
      <c r="F363" s="0" t="s">
        <v>3238</v>
      </c>
      <c r="G363" s="0" t="s">
        <v>4232</v>
      </c>
    </row>
    <row customHeight="1" ht="11.25">
      <c r="A364" s="0" t="s">
        <v>16</v>
      </c>
      <c r="B364" s="0" t="s">
        <v>4229</v>
      </c>
      <c r="C364" s="0" t="s">
        <v>4230</v>
      </c>
      <c r="D364" s="0" t="s">
        <v>4233</v>
      </c>
      <c r="E364" s="0" t="s">
        <v>4234</v>
      </c>
      <c r="F364" s="0" t="s">
        <v>3238</v>
      </c>
      <c r="G364" s="0" t="s">
        <v>4235</v>
      </c>
    </row>
    <row customHeight="1" ht="11.25">
      <c r="A365" s="0" t="s">
        <v>16</v>
      </c>
      <c r="B365" s="0" t="s">
        <v>4229</v>
      </c>
      <c r="C365" s="0" t="s">
        <v>4230</v>
      </c>
      <c r="D365" s="0" t="s">
        <v>3842</v>
      </c>
      <c r="E365" s="0" t="s">
        <v>4236</v>
      </c>
      <c r="F365" s="0" t="s">
        <v>3238</v>
      </c>
      <c r="G365" s="0" t="s">
        <v>4237</v>
      </c>
    </row>
    <row customHeight="1" ht="11.25">
      <c r="A366" s="0" t="s">
        <v>16</v>
      </c>
      <c r="B366" s="0" t="s">
        <v>4229</v>
      </c>
      <c r="C366" s="0" t="s">
        <v>4230</v>
      </c>
      <c r="D366" s="0" t="s">
        <v>4238</v>
      </c>
      <c r="E366" s="0" t="s">
        <v>4239</v>
      </c>
      <c r="F366" s="0" t="s">
        <v>3238</v>
      </c>
      <c r="G366" s="0" t="s">
        <v>4240</v>
      </c>
    </row>
    <row customHeight="1" ht="11.25">
      <c r="A367" s="0" t="s">
        <v>16</v>
      </c>
      <c r="B367" s="0" t="s">
        <v>4229</v>
      </c>
      <c r="C367" s="0" t="s">
        <v>4230</v>
      </c>
      <c r="D367" s="0" t="s">
        <v>4241</v>
      </c>
      <c r="E367" s="0" t="s">
        <v>4242</v>
      </c>
      <c r="F367" s="0" t="s">
        <v>3238</v>
      </c>
      <c r="G367" s="0" t="s">
        <v>4243</v>
      </c>
    </row>
    <row customHeight="1" ht="11.25">
      <c r="A368" s="0" t="s">
        <v>16</v>
      </c>
      <c r="B368" s="0" t="s">
        <v>4229</v>
      </c>
      <c r="C368" s="0" t="s">
        <v>4230</v>
      </c>
      <c r="D368" s="0" t="s">
        <v>3308</v>
      </c>
      <c r="E368" s="0" t="s">
        <v>4244</v>
      </c>
      <c r="F368" s="0" t="s">
        <v>3238</v>
      </c>
      <c r="G368" s="0" t="s">
        <v>4245</v>
      </c>
    </row>
    <row customHeight="1" ht="11.25">
      <c r="A369" s="0" t="s">
        <v>16</v>
      </c>
      <c r="B369" s="0" t="s">
        <v>4229</v>
      </c>
      <c r="C369" s="0" t="s">
        <v>4230</v>
      </c>
      <c r="D369" s="0" t="s">
        <v>4246</v>
      </c>
      <c r="E369" s="0" t="s">
        <v>4247</v>
      </c>
      <c r="F369" s="0" t="s">
        <v>3238</v>
      </c>
      <c r="G369" s="0" t="s">
        <v>4248</v>
      </c>
    </row>
    <row customHeight="1" ht="11.25">
      <c r="A370" s="0" t="s">
        <v>16</v>
      </c>
      <c r="B370" s="0" t="s">
        <v>4229</v>
      </c>
      <c r="C370" s="0" t="s">
        <v>4230</v>
      </c>
      <c r="D370" s="0" t="s">
        <v>4249</v>
      </c>
      <c r="E370" s="0" t="s">
        <v>4250</v>
      </c>
      <c r="F370" s="0" t="s">
        <v>3238</v>
      </c>
      <c r="G370" s="0" t="s">
        <v>4251</v>
      </c>
    </row>
    <row customHeight="1" ht="11.25">
      <c r="A371" s="0" t="s">
        <v>16</v>
      </c>
      <c r="B371" s="0" t="s">
        <v>4229</v>
      </c>
      <c r="C371" s="0" t="s">
        <v>4230</v>
      </c>
      <c r="D371" s="0" t="s">
        <v>4229</v>
      </c>
      <c r="E371" s="0" t="s">
        <v>4230</v>
      </c>
      <c r="F371" s="0" t="s">
        <v>3235</v>
      </c>
      <c r="G371" s="0" t="s">
        <v>4252</v>
      </c>
    </row>
    <row customHeight="1" ht="11.25">
      <c r="A372" s="0" t="s">
        <v>16</v>
      </c>
      <c r="B372" s="0" t="s">
        <v>4229</v>
      </c>
      <c r="C372" s="0" t="s">
        <v>4230</v>
      </c>
      <c r="D372" s="0" t="s">
        <v>4253</v>
      </c>
      <c r="E372" s="0" t="s">
        <v>4254</v>
      </c>
      <c r="F372" s="0" t="s">
        <v>3277</v>
      </c>
      <c r="G372" s="0" t="s">
        <v>4255</v>
      </c>
    </row>
    <row customHeight="1" ht="11.25">
      <c r="A373" s="0" t="s">
        <v>16</v>
      </c>
      <c r="B373" s="0" t="s">
        <v>4229</v>
      </c>
      <c r="C373" s="0" t="s">
        <v>4230</v>
      </c>
      <c r="D373" s="0" t="s">
        <v>4256</v>
      </c>
      <c r="E373" s="0" t="s">
        <v>4257</v>
      </c>
      <c r="F373" s="0" t="s">
        <v>3238</v>
      </c>
      <c r="G373" s="0" t="s">
        <v>4258</v>
      </c>
    </row>
    <row customHeight="1" ht="11.25">
      <c r="A374" s="0" t="s">
        <v>16</v>
      </c>
      <c r="B374" s="0" t="s">
        <v>4229</v>
      </c>
      <c r="C374" s="0" t="s">
        <v>4230</v>
      </c>
      <c r="D374" s="0" t="s">
        <v>4259</v>
      </c>
      <c r="E374" s="0" t="s">
        <v>4260</v>
      </c>
      <c r="F374" s="0" t="s">
        <v>3238</v>
      </c>
      <c r="G374" s="0" t="s">
        <v>4261</v>
      </c>
    </row>
    <row customHeight="1" ht="11.25">
      <c r="A375" s="0" t="s">
        <v>16</v>
      </c>
      <c r="B375" s="0" t="s">
        <v>4262</v>
      </c>
      <c r="C375" s="0" t="s">
        <v>4263</v>
      </c>
      <c r="D375" s="0" t="s">
        <v>4264</v>
      </c>
      <c r="E375" s="0" t="s">
        <v>4265</v>
      </c>
      <c r="F375" s="0" t="s">
        <v>3238</v>
      </c>
      <c r="G375" s="0" t="s">
        <v>4266</v>
      </c>
    </row>
    <row customHeight="1" ht="11.25">
      <c r="A376" s="0" t="s">
        <v>16</v>
      </c>
      <c r="B376" s="0" t="s">
        <v>4262</v>
      </c>
      <c r="C376" s="0" t="s">
        <v>4263</v>
      </c>
      <c r="D376" s="0" t="s">
        <v>4267</v>
      </c>
      <c r="E376" s="0" t="s">
        <v>4268</v>
      </c>
      <c r="F376" s="0" t="s">
        <v>3238</v>
      </c>
      <c r="G376" s="0" t="s">
        <v>4269</v>
      </c>
    </row>
    <row customHeight="1" ht="11.25">
      <c r="A377" s="0" t="s">
        <v>16</v>
      </c>
      <c r="B377" s="0" t="s">
        <v>4262</v>
      </c>
      <c r="C377" s="0" t="s">
        <v>4263</v>
      </c>
      <c r="D377" s="0" t="s">
        <v>4270</v>
      </c>
      <c r="E377" s="0" t="s">
        <v>4271</v>
      </c>
      <c r="F377" s="0" t="s">
        <v>3238</v>
      </c>
      <c r="G377" s="0" t="s">
        <v>4272</v>
      </c>
    </row>
    <row customHeight="1" ht="11.25">
      <c r="A378" s="0" t="s">
        <v>16</v>
      </c>
      <c r="B378" s="0" t="s">
        <v>4262</v>
      </c>
      <c r="C378" s="0" t="s">
        <v>4263</v>
      </c>
      <c r="D378" s="0" t="s">
        <v>4273</v>
      </c>
      <c r="E378" s="0" t="s">
        <v>4274</v>
      </c>
      <c r="F378" s="0" t="s">
        <v>3238</v>
      </c>
      <c r="G378" s="0" t="s">
        <v>4275</v>
      </c>
    </row>
    <row customHeight="1" ht="11.25">
      <c r="A379" s="0" t="s">
        <v>16</v>
      </c>
      <c r="B379" s="0" t="s">
        <v>4262</v>
      </c>
      <c r="C379" s="0" t="s">
        <v>4263</v>
      </c>
      <c r="D379" s="0" t="s">
        <v>4276</v>
      </c>
      <c r="E379" s="0" t="s">
        <v>4277</v>
      </c>
      <c r="F379" s="0" t="s">
        <v>3238</v>
      </c>
      <c r="G379" s="0" t="s">
        <v>4278</v>
      </c>
    </row>
    <row customHeight="1" ht="11.25">
      <c r="A380" s="0" t="s">
        <v>16</v>
      </c>
      <c r="B380" s="0" t="s">
        <v>4262</v>
      </c>
      <c r="C380" s="0" t="s">
        <v>4263</v>
      </c>
      <c r="D380" s="0" t="s">
        <v>4279</v>
      </c>
      <c r="E380" s="0" t="s">
        <v>4280</v>
      </c>
      <c r="F380" s="0" t="s">
        <v>3238</v>
      </c>
      <c r="G380" s="0" t="s">
        <v>4281</v>
      </c>
    </row>
    <row customHeight="1" ht="11.25">
      <c r="A381" s="0" t="s">
        <v>16</v>
      </c>
      <c r="B381" s="0" t="s">
        <v>4262</v>
      </c>
      <c r="C381" s="0" t="s">
        <v>4263</v>
      </c>
      <c r="D381" s="0" t="s">
        <v>4282</v>
      </c>
      <c r="E381" s="0" t="s">
        <v>4283</v>
      </c>
      <c r="F381" s="0" t="s">
        <v>3238</v>
      </c>
      <c r="G381" s="0" t="s">
        <v>4284</v>
      </c>
    </row>
    <row customHeight="1" ht="11.25">
      <c r="A382" s="0" t="s">
        <v>16</v>
      </c>
      <c r="B382" s="0" t="s">
        <v>4262</v>
      </c>
      <c r="C382" s="0" t="s">
        <v>4263</v>
      </c>
      <c r="D382" s="0" t="s">
        <v>4262</v>
      </c>
      <c r="E382" s="0" t="s">
        <v>4263</v>
      </c>
      <c r="F382" s="0" t="s">
        <v>3235</v>
      </c>
      <c r="G382" s="0" t="s">
        <v>4285</v>
      </c>
    </row>
    <row customHeight="1" ht="11.25">
      <c r="A383" s="0" t="s">
        <v>16</v>
      </c>
      <c r="B383" s="0" t="s">
        <v>4262</v>
      </c>
      <c r="C383" s="0" t="s">
        <v>4263</v>
      </c>
      <c r="D383" s="0" t="s">
        <v>4286</v>
      </c>
      <c r="E383" s="0" t="s">
        <v>4287</v>
      </c>
      <c r="F383" s="0" t="s">
        <v>3277</v>
      </c>
      <c r="G383" s="0" t="s">
        <v>4288</v>
      </c>
    </row>
    <row customHeight="1" ht="11.25">
      <c r="A384" s="0" t="s">
        <v>16</v>
      </c>
      <c r="B384" s="0" t="s">
        <v>4262</v>
      </c>
      <c r="C384" s="0" t="s">
        <v>4263</v>
      </c>
      <c r="D384" s="0" t="s">
        <v>4289</v>
      </c>
      <c r="E384" s="0" t="s">
        <v>4290</v>
      </c>
      <c r="F384" s="0" t="s">
        <v>3238</v>
      </c>
      <c r="G384" s="0" t="s">
        <v>4291</v>
      </c>
    </row>
    <row customHeight="1" ht="11.25">
      <c r="A385" s="0" t="s">
        <v>16</v>
      </c>
      <c r="B385" s="0" t="s">
        <v>4262</v>
      </c>
      <c r="C385" s="0" t="s">
        <v>4263</v>
      </c>
      <c r="D385" s="0" t="s">
        <v>4292</v>
      </c>
      <c r="E385" s="0" t="s">
        <v>4293</v>
      </c>
      <c r="F385" s="0" t="s">
        <v>3238</v>
      </c>
      <c r="G385" s="0" t="s">
        <v>4294</v>
      </c>
    </row>
    <row customHeight="1" ht="11.25">
      <c r="A386" s="0" t="s">
        <v>16</v>
      </c>
      <c r="B386" s="0" t="s">
        <v>4295</v>
      </c>
      <c r="C386" s="0" t="s">
        <v>4296</v>
      </c>
      <c r="D386" s="0" t="s">
        <v>4297</v>
      </c>
      <c r="E386" s="0" t="s">
        <v>4298</v>
      </c>
      <c r="F386" s="0" t="s">
        <v>3238</v>
      </c>
      <c r="G386" s="0" t="s">
        <v>4299</v>
      </c>
    </row>
    <row customHeight="1" ht="11.25">
      <c r="A387" s="0" t="s">
        <v>16</v>
      </c>
      <c r="B387" s="0" t="s">
        <v>4295</v>
      </c>
      <c r="C387" s="0" t="s">
        <v>4296</v>
      </c>
      <c r="D387" s="0" t="s">
        <v>4295</v>
      </c>
      <c r="E387" s="0" t="s">
        <v>4296</v>
      </c>
      <c r="F387" s="0" t="s">
        <v>3235</v>
      </c>
      <c r="G387" s="0" t="s">
        <v>4300</v>
      </c>
    </row>
    <row customHeight="1" ht="11.25">
      <c r="A388" s="0" t="s">
        <v>16</v>
      </c>
      <c r="B388" s="0" t="s">
        <v>4295</v>
      </c>
      <c r="C388" s="0" t="s">
        <v>4296</v>
      </c>
      <c r="D388" s="0" t="s">
        <v>4301</v>
      </c>
      <c r="E388" s="0" t="s">
        <v>4302</v>
      </c>
      <c r="F388" s="0" t="s">
        <v>3238</v>
      </c>
      <c r="G388" s="0" t="s">
        <v>4303</v>
      </c>
    </row>
    <row customHeight="1" ht="11.25">
      <c r="A389" s="0" t="s">
        <v>16</v>
      </c>
      <c r="B389" s="0" t="s">
        <v>4295</v>
      </c>
      <c r="C389" s="0" t="s">
        <v>4296</v>
      </c>
      <c r="D389" s="0" t="s">
        <v>4304</v>
      </c>
      <c r="E389" s="0" t="s">
        <v>4305</v>
      </c>
      <c r="F389" s="0" t="s">
        <v>3238</v>
      </c>
      <c r="G389" s="0" t="s">
        <v>4306</v>
      </c>
    </row>
    <row customHeight="1" ht="11.25">
      <c r="A390" s="0" t="s">
        <v>16</v>
      </c>
      <c r="B390" s="0" t="s">
        <v>4307</v>
      </c>
      <c r="C390" s="0" t="s">
        <v>4308</v>
      </c>
      <c r="D390" s="0" t="s">
        <v>4309</v>
      </c>
      <c r="E390" s="0" t="s">
        <v>4310</v>
      </c>
      <c r="F390" s="0" t="s">
        <v>3238</v>
      </c>
      <c r="G390" s="0" t="s">
        <v>4311</v>
      </c>
    </row>
    <row customHeight="1" ht="11.25">
      <c r="A391" s="0" t="s">
        <v>16</v>
      </c>
      <c r="B391" s="0" t="s">
        <v>4307</v>
      </c>
      <c r="C391" s="0" t="s">
        <v>4308</v>
      </c>
      <c r="D391" s="0" t="s">
        <v>4312</v>
      </c>
      <c r="E391" s="0" t="s">
        <v>4313</v>
      </c>
      <c r="F391" s="0" t="s">
        <v>3238</v>
      </c>
      <c r="G391" s="0" t="s">
        <v>4314</v>
      </c>
    </row>
    <row customHeight="1" ht="11.25">
      <c r="A392" s="0" t="s">
        <v>16</v>
      </c>
      <c r="B392" s="0" t="s">
        <v>4307</v>
      </c>
      <c r="C392" s="0" t="s">
        <v>4308</v>
      </c>
      <c r="D392" s="0" t="s">
        <v>4315</v>
      </c>
      <c r="E392" s="0" t="s">
        <v>4316</v>
      </c>
      <c r="F392" s="0" t="s">
        <v>3238</v>
      </c>
      <c r="G392" s="0" t="s">
        <v>4317</v>
      </c>
    </row>
    <row customHeight="1" ht="11.25">
      <c r="A393" s="0" t="s">
        <v>16</v>
      </c>
      <c r="B393" s="0" t="s">
        <v>4307</v>
      </c>
      <c r="C393" s="0" t="s">
        <v>4308</v>
      </c>
      <c r="D393" s="0" t="s">
        <v>4318</v>
      </c>
      <c r="E393" s="0" t="s">
        <v>4319</v>
      </c>
      <c r="F393" s="0" t="s">
        <v>3238</v>
      </c>
      <c r="G393" s="0" t="s">
        <v>4320</v>
      </c>
    </row>
    <row customHeight="1" ht="11.25">
      <c r="A394" s="0" t="s">
        <v>16</v>
      </c>
      <c r="B394" s="0" t="s">
        <v>4307</v>
      </c>
      <c r="C394" s="0" t="s">
        <v>4308</v>
      </c>
      <c r="D394" s="0" t="s">
        <v>4321</v>
      </c>
      <c r="E394" s="0" t="s">
        <v>4322</v>
      </c>
      <c r="F394" s="0" t="s">
        <v>3238</v>
      </c>
      <c r="G394" s="0" t="s">
        <v>4323</v>
      </c>
    </row>
    <row customHeight="1" ht="11.25">
      <c r="A395" s="0" t="s">
        <v>16</v>
      </c>
      <c r="B395" s="0" t="s">
        <v>4307</v>
      </c>
      <c r="C395" s="0" t="s">
        <v>4308</v>
      </c>
      <c r="D395" s="0" t="s">
        <v>4324</v>
      </c>
      <c r="E395" s="0" t="s">
        <v>4325</v>
      </c>
      <c r="F395" s="0" t="s">
        <v>3238</v>
      </c>
      <c r="G395" s="0" t="s">
        <v>4326</v>
      </c>
    </row>
    <row customHeight="1" ht="11.25">
      <c r="A396" s="0" t="s">
        <v>16</v>
      </c>
      <c r="B396" s="0" t="s">
        <v>4307</v>
      </c>
      <c r="C396" s="0" t="s">
        <v>4308</v>
      </c>
      <c r="D396" s="0" t="s">
        <v>3671</v>
      </c>
      <c r="E396" s="0" t="s">
        <v>4327</v>
      </c>
      <c r="F396" s="0" t="s">
        <v>3238</v>
      </c>
      <c r="G396" s="0" t="s">
        <v>4328</v>
      </c>
    </row>
    <row customHeight="1" ht="11.25">
      <c r="A397" s="0" t="s">
        <v>16</v>
      </c>
      <c r="B397" s="0" t="s">
        <v>4307</v>
      </c>
      <c r="C397" s="0" t="s">
        <v>4308</v>
      </c>
      <c r="D397" s="0" t="s">
        <v>4329</v>
      </c>
      <c r="E397" s="0" t="s">
        <v>4330</v>
      </c>
      <c r="F397" s="0" t="s">
        <v>3238</v>
      </c>
      <c r="G397" s="0" t="s">
        <v>4331</v>
      </c>
    </row>
    <row customHeight="1" ht="11.25">
      <c r="A398" s="0" t="s">
        <v>16</v>
      </c>
      <c r="B398" s="0" t="s">
        <v>4307</v>
      </c>
      <c r="C398" s="0" t="s">
        <v>4308</v>
      </c>
      <c r="D398" s="0" t="s">
        <v>4332</v>
      </c>
      <c r="E398" s="0" t="s">
        <v>4333</v>
      </c>
      <c r="F398" s="0" t="s">
        <v>3238</v>
      </c>
      <c r="G398" s="0" t="s">
        <v>4334</v>
      </c>
    </row>
    <row customHeight="1" ht="11.25">
      <c r="A399" s="0" t="s">
        <v>16</v>
      </c>
      <c r="B399" s="0" t="s">
        <v>4307</v>
      </c>
      <c r="C399" s="0" t="s">
        <v>4308</v>
      </c>
      <c r="D399" s="0" t="s">
        <v>4307</v>
      </c>
      <c r="E399" s="0" t="s">
        <v>4308</v>
      </c>
      <c r="F399" s="0" t="s">
        <v>3235</v>
      </c>
      <c r="G399" s="0" t="s">
        <v>4335</v>
      </c>
    </row>
    <row customHeight="1" ht="11.25">
      <c r="A400" s="0" t="s">
        <v>16</v>
      </c>
      <c r="B400" s="0" t="s">
        <v>4307</v>
      </c>
      <c r="C400" s="0" t="s">
        <v>4308</v>
      </c>
      <c r="D400" s="0" t="s">
        <v>4336</v>
      </c>
      <c r="E400" s="0" t="s">
        <v>4337</v>
      </c>
      <c r="F400" s="0" t="s">
        <v>3238</v>
      </c>
      <c r="G400" s="0" t="s">
        <v>4338</v>
      </c>
    </row>
    <row customHeight="1" ht="11.25">
      <c r="A401" s="0" t="s">
        <v>16</v>
      </c>
      <c r="B401" s="0" t="s">
        <v>4339</v>
      </c>
      <c r="C401" s="0" t="s">
        <v>4340</v>
      </c>
      <c r="D401" s="0" t="s">
        <v>4341</v>
      </c>
      <c r="E401" s="0" t="s">
        <v>4342</v>
      </c>
      <c r="F401" s="0" t="s">
        <v>3238</v>
      </c>
      <c r="G401" s="0" t="s">
        <v>4343</v>
      </c>
    </row>
    <row customHeight="1" ht="11.25">
      <c r="A402" s="0" t="s">
        <v>16</v>
      </c>
      <c r="B402" s="0" t="s">
        <v>4339</v>
      </c>
      <c r="C402" s="0" t="s">
        <v>4340</v>
      </c>
      <c r="D402" s="0" t="s">
        <v>4344</v>
      </c>
      <c r="E402" s="0" t="s">
        <v>4345</v>
      </c>
      <c r="F402" s="0" t="s">
        <v>3238</v>
      </c>
      <c r="G402" s="0" t="s">
        <v>4346</v>
      </c>
    </row>
    <row customHeight="1" ht="11.25">
      <c r="A403" s="0" t="s">
        <v>16</v>
      </c>
      <c r="B403" s="0" t="s">
        <v>4339</v>
      </c>
      <c r="C403" s="0" t="s">
        <v>4340</v>
      </c>
      <c r="D403" s="0" t="s">
        <v>4347</v>
      </c>
      <c r="E403" s="0" t="s">
        <v>4348</v>
      </c>
      <c r="F403" s="0" t="s">
        <v>3238</v>
      </c>
      <c r="G403" s="0" t="s">
        <v>4349</v>
      </c>
    </row>
    <row customHeight="1" ht="11.25">
      <c r="A404" s="0" t="s">
        <v>16</v>
      </c>
      <c r="B404" s="0" t="s">
        <v>4339</v>
      </c>
      <c r="C404" s="0" t="s">
        <v>4340</v>
      </c>
      <c r="D404" s="0" t="s">
        <v>4350</v>
      </c>
      <c r="E404" s="0" t="s">
        <v>4351</v>
      </c>
      <c r="F404" s="0" t="s">
        <v>3238</v>
      </c>
      <c r="G404" s="0" t="s">
        <v>4352</v>
      </c>
    </row>
    <row customHeight="1" ht="11.25">
      <c r="A405" s="0" t="s">
        <v>16</v>
      </c>
      <c r="B405" s="0" t="s">
        <v>4339</v>
      </c>
      <c r="C405" s="0" t="s">
        <v>4340</v>
      </c>
      <c r="D405" s="0" t="s">
        <v>4353</v>
      </c>
      <c r="E405" s="0" t="s">
        <v>4354</v>
      </c>
      <c r="F405" s="0" t="s">
        <v>3238</v>
      </c>
      <c r="G405" s="0" t="s">
        <v>4355</v>
      </c>
    </row>
    <row customHeight="1" ht="11.25">
      <c r="A406" s="0" t="s">
        <v>16</v>
      </c>
      <c r="B406" s="0" t="s">
        <v>4339</v>
      </c>
      <c r="C406" s="0" t="s">
        <v>4340</v>
      </c>
      <c r="D406" s="0" t="s">
        <v>4356</v>
      </c>
      <c r="E406" s="0" t="s">
        <v>4357</v>
      </c>
      <c r="F406" s="0" t="s">
        <v>3238</v>
      </c>
      <c r="G406" s="0" t="s">
        <v>4358</v>
      </c>
    </row>
    <row customHeight="1" ht="11.25">
      <c r="A407" s="0" t="s">
        <v>16</v>
      </c>
      <c r="B407" s="0" t="s">
        <v>4339</v>
      </c>
      <c r="C407" s="0" t="s">
        <v>4340</v>
      </c>
      <c r="D407" s="0" t="s">
        <v>3771</v>
      </c>
      <c r="E407" s="0" t="s">
        <v>4359</v>
      </c>
      <c r="F407" s="0" t="s">
        <v>3238</v>
      </c>
      <c r="G407" s="0" t="s">
        <v>4360</v>
      </c>
    </row>
    <row customHeight="1" ht="11.25">
      <c r="A408" s="0" t="s">
        <v>16</v>
      </c>
      <c r="B408" s="0" t="s">
        <v>4339</v>
      </c>
      <c r="C408" s="0" t="s">
        <v>4340</v>
      </c>
      <c r="D408" s="0" t="s">
        <v>4361</v>
      </c>
      <c r="E408" s="0" t="s">
        <v>4362</v>
      </c>
      <c r="F408" s="0" t="s">
        <v>3238</v>
      </c>
      <c r="G408" s="0" t="s">
        <v>4363</v>
      </c>
    </row>
    <row customHeight="1" ht="11.25">
      <c r="A409" s="0" t="s">
        <v>16</v>
      </c>
      <c r="B409" s="0" t="s">
        <v>4339</v>
      </c>
      <c r="C409" s="0" t="s">
        <v>4340</v>
      </c>
      <c r="D409" s="0" t="s">
        <v>4174</v>
      </c>
      <c r="E409" s="0" t="s">
        <v>4364</v>
      </c>
      <c r="F409" s="0" t="s">
        <v>3238</v>
      </c>
      <c r="G409" s="0" t="s">
        <v>4365</v>
      </c>
    </row>
    <row customHeight="1" ht="11.25">
      <c r="A410" s="0" t="s">
        <v>16</v>
      </c>
      <c r="B410" s="0" t="s">
        <v>4339</v>
      </c>
      <c r="C410" s="0" t="s">
        <v>4340</v>
      </c>
      <c r="D410" s="0" t="s">
        <v>4339</v>
      </c>
      <c r="E410" s="0" t="s">
        <v>4340</v>
      </c>
      <c r="F410" s="0" t="s">
        <v>3235</v>
      </c>
      <c r="G410" s="0" t="s">
        <v>4366</v>
      </c>
    </row>
    <row customHeight="1" ht="11.25">
      <c r="A411" s="0" t="s">
        <v>16</v>
      </c>
      <c r="B411" s="0" t="s">
        <v>4339</v>
      </c>
      <c r="C411" s="0" t="s">
        <v>4340</v>
      </c>
      <c r="D411" s="0" t="s">
        <v>4367</v>
      </c>
      <c r="E411" s="0" t="s">
        <v>4368</v>
      </c>
      <c r="F411" s="0" t="s">
        <v>3238</v>
      </c>
      <c r="G411" s="0" t="s">
        <v>4369</v>
      </c>
    </row>
    <row customHeight="1" ht="11.25">
      <c r="A412" s="0" t="s">
        <v>16</v>
      </c>
      <c r="B412" s="0" t="s">
        <v>4339</v>
      </c>
      <c r="C412" s="0" t="s">
        <v>4340</v>
      </c>
      <c r="D412" s="0" t="s">
        <v>4370</v>
      </c>
      <c r="E412" s="0" t="s">
        <v>4371</v>
      </c>
      <c r="F412" s="0" t="s">
        <v>3238</v>
      </c>
      <c r="G412" s="0" t="s">
        <v>4372</v>
      </c>
    </row>
    <row customHeight="1" ht="11.25">
      <c r="A413" s="0" t="s">
        <v>16</v>
      </c>
      <c r="B413" s="0" t="s">
        <v>4373</v>
      </c>
      <c r="C413" s="0" t="s">
        <v>4374</v>
      </c>
      <c r="D413" s="0" t="s">
        <v>4375</v>
      </c>
      <c r="E413" s="0" t="s">
        <v>4376</v>
      </c>
      <c r="F413" s="0" t="s">
        <v>3238</v>
      </c>
      <c r="G413" s="0" t="s">
        <v>4377</v>
      </c>
    </row>
    <row customHeight="1" ht="11.25">
      <c r="A414" s="0" t="s">
        <v>16</v>
      </c>
      <c r="B414" s="0" t="s">
        <v>4373</v>
      </c>
      <c r="C414" s="0" t="s">
        <v>4374</v>
      </c>
      <c r="D414" s="0" t="s">
        <v>4378</v>
      </c>
      <c r="E414" s="0" t="s">
        <v>4379</v>
      </c>
      <c r="F414" s="0" t="s">
        <v>3238</v>
      </c>
      <c r="G414" s="0" t="s">
        <v>4380</v>
      </c>
    </row>
    <row customHeight="1" ht="11.25">
      <c r="A415" s="0" t="s">
        <v>16</v>
      </c>
      <c r="B415" s="0" t="s">
        <v>4373</v>
      </c>
      <c r="C415" s="0" t="s">
        <v>4374</v>
      </c>
      <c r="D415" s="0" t="s">
        <v>3960</v>
      </c>
      <c r="E415" s="0" t="s">
        <v>4381</v>
      </c>
      <c r="F415" s="0" t="s">
        <v>3238</v>
      </c>
      <c r="G415" s="0" t="s">
        <v>4382</v>
      </c>
    </row>
    <row customHeight="1" ht="11.25">
      <c r="A416" s="0" t="s">
        <v>16</v>
      </c>
      <c r="B416" s="0" t="s">
        <v>4373</v>
      </c>
      <c r="C416" s="0" t="s">
        <v>4374</v>
      </c>
      <c r="D416" s="0" t="s">
        <v>4383</v>
      </c>
      <c r="E416" s="0" t="s">
        <v>4384</v>
      </c>
      <c r="F416" s="0" t="s">
        <v>3238</v>
      </c>
      <c r="G416" s="0" t="s">
        <v>4385</v>
      </c>
    </row>
    <row customHeight="1" ht="11.25">
      <c r="A417" s="0" t="s">
        <v>16</v>
      </c>
      <c r="B417" s="0" t="s">
        <v>4373</v>
      </c>
      <c r="C417" s="0" t="s">
        <v>4374</v>
      </c>
      <c r="D417" s="0" t="s">
        <v>4386</v>
      </c>
      <c r="E417" s="0" t="s">
        <v>4387</v>
      </c>
      <c r="F417" s="0" t="s">
        <v>3238</v>
      </c>
      <c r="G417" s="0" t="s">
        <v>4388</v>
      </c>
    </row>
    <row customHeight="1" ht="11.25">
      <c r="A418" s="0" t="s">
        <v>16</v>
      </c>
      <c r="B418" s="0" t="s">
        <v>4373</v>
      </c>
      <c r="C418" s="0" t="s">
        <v>4374</v>
      </c>
      <c r="D418" s="0" t="s">
        <v>4389</v>
      </c>
      <c r="E418" s="0" t="s">
        <v>4390</v>
      </c>
      <c r="F418" s="0" t="s">
        <v>3238</v>
      </c>
      <c r="G418" s="0" t="s">
        <v>4391</v>
      </c>
    </row>
    <row customHeight="1" ht="11.25">
      <c r="A419" s="0" t="s">
        <v>16</v>
      </c>
      <c r="B419" s="0" t="s">
        <v>4373</v>
      </c>
      <c r="C419" s="0" t="s">
        <v>4374</v>
      </c>
      <c r="D419" s="0" t="s">
        <v>4392</v>
      </c>
      <c r="E419" s="0" t="s">
        <v>4393</v>
      </c>
      <c r="F419" s="0" t="s">
        <v>3238</v>
      </c>
      <c r="G419" s="0" t="s">
        <v>4394</v>
      </c>
    </row>
    <row customHeight="1" ht="11.25">
      <c r="A420" s="0" t="s">
        <v>16</v>
      </c>
      <c r="B420" s="0" t="s">
        <v>4373</v>
      </c>
      <c r="C420" s="0" t="s">
        <v>4374</v>
      </c>
      <c r="D420" s="0" t="s">
        <v>4373</v>
      </c>
      <c r="E420" s="0" t="s">
        <v>4374</v>
      </c>
      <c r="F420" s="0" t="s">
        <v>3235</v>
      </c>
      <c r="G420" s="0" t="s">
        <v>4395</v>
      </c>
    </row>
    <row customHeight="1" ht="11.25">
      <c r="A421" s="0" t="s">
        <v>16</v>
      </c>
      <c r="B421" s="0" t="s">
        <v>4373</v>
      </c>
      <c r="C421" s="0" t="s">
        <v>4374</v>
      </c>
      <c r="D421" s="0" t="s">
        <v>4396</v>
      </c>
      <c r="E421" s="0" t="s">
        <v>4397</v>
      </c>
      <c r="F421" s="0" t="s">
        <v>3659</v>
      </c>
      <c r="G421" s="0" t="s">
        <v>4398</v>
      </c>
    </row>
    <row customHeight="1" ht="11.25">
      <c r="A422" s="0" t="s">
        <v>16</v>
      </c>
      <c r="B422" s="0" t="s">
        <v>4399</v>
      </c>
      <c r="C422" s="0" t="s">
        <v>4400</v>
      </c>
      <c r="D422" s="0" t="s">
        <v>3604</v>
      </c>
      <c r="E422" s="0" t="s">
        <v>4401</v>
      </c>
      <c r="F422" s="0" t="s">
        <v>3238</v>
      </c>
      <c r="G422" s="0" t="s">
        <v>4402</v>
      </c>
    </row>
    <row customHeight="1" ht="11.25">
      <c r="A423" s="0" t="s">
        <v>16</v>
      </c>
      <c r="B423" s="0" t="s">
        <v>4399</v>
      </c>
      <c r="C423" s="0" t="s">
        <v>4400</v>
      </c>
      <c r="D423" s="0" t="s">
        <v>4403</v>
      </c>
      <c r="E423" s="0" t="s">
        <v>4404</v>
      </c>
      <c r="F423" s="0" t="s">
        <v>3238</v>
      </c>
      <c r="G423" s="0" t="s">
        <v>4405</v>
      </c>
    </row>
    <row customHeight="1" ht="11.25">
      <c r="A424" s="0" t="s">
        <v>16</v>
      </c>
      <c r="B424" s="0" t="s">
        <v>4399</v>
      </c>
      <c r="C424" s="0" t="s">
        <v>4400</v>
      </c>
      <c r="D424" s="0" t="s">
        <v>3771</v>
      </c>
      <c r="E424" s="0" t="s">
        <v>4406</v>
      </c>
      <c r="F424" s="0" t="s">
        <v>3238</v>
      </c>
      <c r="G424" s="0" t="s">
        <v>4407</v>
      </c>
    </row>
    <row customHeight="1" ht="11.25">
      <c r="A425" s="0" t="s">
        <v>16</v>
      </c>
      <c r="B425" s="0" t="s">
        <v>4399</v>
      </c>
      <c r="C425" s="0" t="s">
        <v>4400</v>
      </c>
      <c r="D425" s="0" t="s">
        <v>4408</v>
      </c>
      <c r="E425" s="0" t="s">
        <v>4409</v>
      </c>
      <c r="F425" s="0" t="s">
        <v>3238</v>
      </c>
      <c r="G425" s="0" t="s">
        <v>4410</v>
      </c>
    </row>
    <row customHeight="1" ht="11.25">
      <c r="A426" s="0" t="s">
        <v>16</v>
      </c>
      <c r="B426" s="0" t="s">
        <v>4399</v>
      </c>
      <c r="C426" s="0" t="s">
        <v>4400</v>
      </c>
      <c r="D426" s="0" t="s">
        <v>4411</v>
      </c>
      <c r="E426" s="0" t="s">
        <v>4412</v>
      </c>
      <c r="F426" s="0" t="s">
        <v>3238</v>
      </c>
      <c r="G426" s="0" t="s">
        <v>4413</v>
      </c>
    </row>
    <row customHeight="1" ht="11.25">
      <c r="A427" s="0" t="s">
        <v>16</v>
      </c>
      <c r="B427" s="0" t="s">
        <v>4399</v>
      </c>
      <c r="C427" s="0" t="s">
        <v>4400</v>
      </c>
      <c r="D427" s="0" t="s">
        <v>4414</v>
      </c>
      <c r="E427" s="0" t="s">
        <v>4415</v>
      </c>
      <c r="F427" s="0" t="s">
        <v>3238</v>
      </c>
      <c r="G427" s="0" t="s">
        <v>4416</v>
      </c>
    </row>
    <row customHeight="1" ht="11.25">
      <c r="A428" s="0" t="s">
        <v>16</v>
      </c>
      <c r="B428" s="0" t="s">
        <v>4399</v>
      </c>
      <c r="C428" s="0" t="s">
        <v>4400</v>
      </c>
      <c r="D428" s="0" t="s">
        <v>4417</v>
      </c>
      <c r="E428" s="0" t="s">
        <v>4418</v>
      </c>
      <c r="F428" s="0" t="s">
        <v>3238</v>
      </c>
      <c r="G428" s="0" t="s">
        <v>4419</v>
      </c>
    </row>
    <row customHeight="1" ht="11.25">
      <c r="A429" s="0" t="s">
        <v>16</v>
      </c>
      <c r="B429" s="0" t="s">
        <v>4399</v>
      </c>
      <c r="C429" s="0" t="s">
        <v>4400</v>
      </c>
      <c r="D429" s="0" t="s">
        <v>4399</v>
      </c>
      <c r="E429" s="0" t="s">
        <v>4400</v>
      </c>
      <c r="F429" s="0" t="s">
        <v>3235</v>
      </c>
      <c r="G429" s="0" t="s">
        <v>4420</v>
      </c>
    </row>
    <row customHeight="1" ht="11.25">
      <c r="A430" s="0" t="s">
        <v>16</v>
      </c>
      <c r="B430" s="0" t="s">
        <v>4399</v>
      </c>
      <c r="C430" s="0" t="s">
        <v>4400</v>
      </c>
      <c r="D430" s="0" t="s">
        <v>4421</v>
      </c>
      <c r="E430" s="0" t="s">
        <v>4422</v>
      </c>
      <c r="F430" s="0" t="s">
        <v>3238</v>
      </c>
      <c r="G430" s="0" t="s">
        <v>4423</v>
      </c>
    </row>
    <row customHeight="1" ht="11.25">
      <c r="A431" s="0" t="s">
        <v>16</v>
      </c>
      <c r="B431" s="0" t="s">
        <v>4399</v>
      </c>
      <c r="C431" s="0" t="s">
        <v>4400</v>
      </c>
      <c r="D431" s="0" t="s">
        <v>4259</v>
      </c>
      <c r="E431" s="0" t="s">
        <v>4424</v>
      </c>
      <c r="F431" s="0" t="s">
        <v>3238</v>
      </c>
      <c r="G431" s="0" t="s">
        <v>4425</v>
      </c>
    </row>
    <row customHeight="1" ht="11.25">
      <c r="A432" s="0" t="s">
        <v>16</v>
      </c>
      <c r="B432" s="0" t="s">
        <v>4426</v>
      </c>
      <c r="C432" s="0" t="s">
        <v>4427</v>
      </c>
      <c r="D432" s="0" t="s">
        <v>3629</v>
      </c>
      <c r="E432" s="0" t="s">
        <v>4428</v>
      </c>
      <c r="F432" s="0" t="s">
        <v>3238</v>
      </c>
      <c r="G432" s="0" t="s">
        <v>4429</v>
      </c>
    </row>
    <row customHeight="1" ht="11.25">
      <c r="A433" s="0" t="s">
        <v>16</v>
      </c>
      <c r="B433" s="0" t="s">
        <v>4426</v>
      </c>
      <c r="C433" s="0" t="s">
        <v>4427</v>
      </c>
      <c r="D433" s="0" t="s">
        <v>4430</v>
      </c>
      <c r="E433" s="0" t="s">
        <v>4431</v>
      </c>
      <c r="F433" s="0" t="s">
        <v>3238</v>
      </c>
      <c r="G433" s="0" t="s">
        <v>4432</v>
      </c>
    </row>
    <row customHeight="1" ht="11.25">
      <c r="A434" s="0" t="s">
        <v>16</v>
      </c>
      <c r="B434" s="0" t="s">
        <v>4426</v>
      </c>
      <c r="C434" s="0" t="s">
        <v>4427</v>
      </c>
      <c r="D434" s="0" t="s">
        <v>4433</v>
      </c>
      <c r="E434" s="0" t="s">
        <v>4434</v>
      </c>
      <c r="F434" s="0" t="s">
        <v>3238</v>
      </c>
      <c r="G434" s="0" t="s">
        <v>4435</v>
      </c>
    </row>
    <row customHeight="1" ht="11.25">
      <c r="A435" s="0" t="s">
        <v>16</v>
      </c>
      <c r="B435" s="0" t="s">
        <v>4426</v>
      </c>
      <c r="C435" s="0" t="s">
        <v>4427</v>
      </c>
      <c r="D435" s="0" t="s">
        <v>4436</v>
      </c>
      <c r="E435" s="0" t="s">
        <v>4437</v>
      </c>
      <c r="F435" s="0" t="s">
        <v>3238</v>
      </c>
      <c r="G435" s="0" t="s">
        <v>4438</v>
      </c>
    </row>
    <row customHeight="1" ht="11.25">
      <c r="A436" s="0" t="s">
        <v>16</v>
      </c>
      <c r="B436" s="0" t="s">
        <v>4426</v>
      </c>
      <c r="C436" s="0" t="s">
        <v>4427</v>
      </c>
      <c r="D436" s="0" t="s">
        <v>4439</v>
      </c>
      <c r="E436" s="0" t="s">
        <v>4440</v>
      </c>
      <c r="F436" s="0" t="s">
        <v>3238</v>
      </c>
      <c r="G436" s="0" t="s">
        <v>4441</v>
      </c>
    </row>
    <row customHeight="1" ht="11.25">
      <c r="A437" s="0" t="s">
        <v>16</v>
      </c>
      <c r="B437" s="0" t="s">
        <v>4426</v>
      </c>
      <c r="C437" s="0" t="s">
        <v>4427</v>
      </c>
      <c r="D437" s="0" t="s">
        <v>4442</v>
      </c>
      <c r="E437" s="0" t="s">
        <v>4443</v>
      </c>
      <c r="F437" s="0" t="s">
        <v>3238</v>
      </c>
      <c r="G437" s="0" t="s">
        <v>4444</v>
      </c>
    </row>
    <row customHeight="1" ht="11.25">
      <c r="A438" s="0" t="s">
        <v>16</v>
      </c>
      <c r="B438" s="0" t="s">
        <v>4426</v>
      </c>
      <c r="C438" s="0" t="s">
        <v>4427</v>
      </c>
      <c r="D438" s="0" t="s">
        <v>4426</v>
      </c>
      <c r="E438" s="0" t="s">
        <v>4427</v>
      </c>
      <c r="F438" s="0" t="s">
        <v>3235</v>
      </c>
      <c r="G438" s="0" t="s">
        <v>4445</v>
      </c>
    </row>
    <row customHeight="1" ht="11.25">
      <c r="A439" s="0" t="s">
        <v>16</v>
      </c>
      <c r="B439" s="0" t="s">
        <v>4426</v>
      </c>
      <c r="C439" s="0" t="s">
        <v>4427</v>
      </c>
      <c r="D439" s="0" t="s">
        <v>4446</v>
      </c>
      <c r="E439" s="0" t="s">
        <v>4447</v>
      </c>
      <c r="F439" s="0" t="s">
        <v>3277</v>
      </c>
      <c r="G439" s="0" t="s">
        <v>4448</v>
      </c>
    </row>
    <row customHeight="1" ht="11.25">
      <c r="A440" s="0" t="s">
        <v>16</v>
      </c>
      <c r="B440" s="0" t="s">
        <v>4449</v>
      </c>
      <c r="C440" s="0" t="s">
        <v>4450</v>
      </c>
      <c r="D440" s="0" t="s">
        <v>4451</v>
      </c>
      <c r="E440" s="0" t="s">
        <v>4452</v>
      </c>
      <c r="F440" s="0" t="s">
        <v>3238</v>
      </c>
      <c r="G440" s="0" t="s">
        <v>4453</v>
      </c>
    </row>
    <row customHeight="1" ht="11.25">
      <c r="A441" s="0" t="s">
        <v>16</v>
      </c>
      <c r="B441" s="0" t="s">
        <v>4449</v>
      </c>
      <c r="C441" s="0" t="s">
        <v>4450</v>
      </c>
      <c r="D441" s="0" t="s">
        <v>3565</v>
      </c>
      <c r="E441" s="0" t="s">
        <v>4454</v>
      </c>
      <c r="F441" s="0" t="s">
        <v>3238</v>
      </c>
      <c r="G441" s="0" t="s">
        <v>4455</v>
      </c>
    </row>
    <row customHeight="1" ht="11.25">
      <c r="A442" s="0" t="s">
        <v>16</v>
      </c>
      <c r="B442" s="0" t="s">
        <v>4449</v>
      </c>
      <c r="C442" s="0" t="s">
        <v>4450</v>
      </c>
      <c r="D442" s="0" t="s">
        <v>4456</v>
      </c>
      <c r="E442" s="0" t="s">
        <v>4457</v>
      </c>
      <c r="F442" s="0" t="s">
        <v>3238</v>
      </c>
      <c r="G442" s="0" t="s">
        <v>4458</v>
      </c>
    </row>
    <row customHeight="1" ht="11.25">
      <c r="A443" s="0" t="s">
        <v>16</v>
      </c>
      <c r="B443" s="0" t="s">
        <v>4449</v>
      </c>
      <c r="C443" s="0" t="s">
        <v>4450</v>
      </c>
      <c r="D443" s="0" t="s">
        <v>3607</v>
      </c>
      <c r="E443" s="0" t="s">
        <v>4459</v>
      </c>
      <c r="F443" s="0" t="s">
        <v>3238</v>
      </c>
      <c r="G443" s="0" t="s">
        <v>4460</v>
      </c>
    </row>
    <row customHeight="1" ht="11.25">
      <c r="A444" s="0" t="s">
        <v>16</v>
      </c>
      <c r="B444" s="0" t="s">
        <v>4449</v>
      </c>
      <c r="C444" s="0" t="s">
        <v>4450</v>
      </c>
      <c r="D444" s="0" t="s">
        <v>4461</v>
      </c>
      <c r="E444" s="0" t="s">
        <v>4462</v>
      </c>
      <c r="F444" s="0" t="s">
        <v>3238</v>
      </c>
      <c r="G444" s="0" t="s">
        <v>4463</v>
      </c>
    </row>
    <row customHeight="1" ht="11.25">
      <c r="A445" s="0" t="s">
        <v>16</v>
      </c>
      <c r="B445" s="0" t="s">
        <v>4449</v>
      </c>
      <c r="C445" s="0" t="s">
        <v>4450</v>
      </c>
      <c r="D445" s="0" t="s">
        <v>4464</v>
      </c>
      <c r="E445" s="0" t="s">
        <v>4465</v>
      </c>
      <c r="F445" s="0" t="s">
        <v>3238</v>
      </c>
      <c r="G445" s="0" t="s">
        <v>4466</v>
      </c>
    </row>
    <row customHeight="1" ht="11.25">
      <c r="A446" s="0" t="s">
        <v>16</v>
      </c>
      <c r="B446" s="0" t="s">
        <v>4449</v>
      </c>
      <c r="C446" s="0" t="s">
        <v>4450</v>
      </c>
      <c r="D446" s="0" t="s">
        <v>4467</v>
      </c>
      <c r="E446" s="0" t="s">
        <v>4468</v>
      </c>
      <c r="F446" s="0" t="s">
        <v>3238</v>
      </c>
      <c r="G446" s="0" t="s">
        <v>4469</v>
      </c>
    </row>
    <row customHeight="1" ht="11.25">
      <c r="A447" s="0" t="s">
        <v>16</v>
      </c>
      <c r="B447" s="0" t="s">
        <v>4449</v>
      </c>
      <c r="C447" s="0" t="s">
        <v>4450</v>
      </c>
      <c r="D447" s="0" t="s">
        <v>4470</v>
      </c>
      <c r="E447" s="0" t="s">
        <v>4471</v>
      </c>
      <c r="F447" s="0" t="s">
        <v>3238</v>
      </c>
      <c r="G447" s="0" t="s">
        <v>4472</v>
      </c>
    </row>
    <row customHeight="1" ht="11.25">
      <c r="A448" s="0" t="s">
        <v>16</v>
      </c>
      <c r="B448" s="0" t="s">
        <v>4449</v>
      </c>
      <c r="C448" s="0" t="s">
        <v>4450</v>
      </c>
      <c r="D448" s="0" t="s">
        <v>4473</v>
      </c>
      <c r="E448" s="0" t="s">
        <v>4474</v>
      </c>
      <c r="F448" s="0" t="s">
        <v>3238</v>
      </c>
      <c r="G448" s="0" t="s">
        <v>4475</v>
      </c>
    </row>
    <row customHeight="1" ht="11.25">
      <c r="A449" s="0" t="s">
        <v>16</v>
      </c>
      <c r="B449" s="0" t="s">
        <v>4449</v>
      </c>
      <c r="C449" s="0" t="s">
        <v>4450</v>
      </c>
      <c r="D449" s="0" t="s">
        <v>4476</v>
      </c>
      <c r="E449" s="0" t="s">
        <v>4477</v>
      </c>
      <c r="F449" s="0" t="s">
        <v>3238</v>
      </c>
      <c r="G449" s="0" t="s">
        <v>4478</v>
      </c>
    </row>
    <row customHeight="1" ht="11.25">
      <c r="A450" s="0" t="s">
        <v>16</v>
      </c>
      <c r="B450" s="0" t="s">
        <v>4449</v>
      </c>
      <c r="C450" s="0" t="s">
        <v>4450</v>
      </c>
      <c r="D450" s="0" t="s">
        <v>4479</v>
      </c>
      <c r="E450" s="0" t="s">
        <v>4480</v>
      </c>
      <c r="F450" s="0" t="s">
        <v>3238</v>
      </c>
      <c r="G450" s="0" t="s">
        <v>4481</v>
      </c>
    </row>
    <row customHeight="1" ht="11.25">
      <c r="A451" s="0" t="s">
        <v>16</v>
      </c>
      <c r="B451" s="0" t="s">
        <v>4449</v>
      </c>
      <c r="C451" s="0" t="s">
        <v>4450</v>
      </c>
      <c r="D451" s="0" t="s">
        <v>4449</v>
      </c>
      <c r="E451" s="0" t="s">
        <v>4450</v>
      </c>
      <c r="F451" s="0" t="s">
        <v>3235</v>
      </c>
      <c r="G451" s="0" t="s">
        <v>4482</v>
      </c>
    </row>
    <row customHeight="1" ht="11.25">
      <c r="A452" s="0" t="s">
        <v>16</v>
      </c>
      <c r="B452" s="0" t="s">
        <v>4449</v>
      </c>
      <c r="C452" s="0" t="s">
        <v>4450</v>
      </c>
      <c r="D452" s="0" t="s">
        <v>4483</v>
      </c>
      <c r="E452" s="0" t="s">
        <v>4484</v>
      </c>
      <c r="F452" s="0" t="s">
        <v>3238</v>
      </c>
      <c r="G452" s="0" t="s">
        <v>4485</v>
      </c>
    </row>
    <row customHeight="1" ht="11.25">
      <c r="A453" s="0" t="s">
        <v>16</v>
      </c>
      <c r="B453" s="0" t="s">
        <v>4449</v>
      </c>
      <c r="C453" s="0" t="s">
        <v>4450</v>
      </c>
      <c r="D453" s="0" t="s">
        <v>4486</v>
      </c>
      <c r="E453" s="0" t="s">
        <v>4487</v>
      </c>
      <c r="F453" s="0" t="s">
        <v>3238</v>
      </c>
      <c r="G453" s="0" t="s">
        <v>4488</v>
      </c>
    </row>
    <row customHeight="1" ht="11.25">
      <c r="A454" s="0" t="s">
        <v>16</v>
      </c>
      <c r="B454" s="0" t="s">
        <v>4449</v>
      </c>
      <c r="C454" s="0" t="s">
        <v>4450</v>
      </c>
      <c r="D454" s="0" t="s">
        <v>4489</v>
      </c>
      <c r="E454" s="0" t="s">
        <v>4490</v>
      </c>
      <c r="F454" s="0" t="s">
        <v>3238</v>
      </c>
      <c r="G454" s="0" t="s">
        <v>4491</v>
      </c>
    </row>
    <row customHeight="1" ht="11.25">
      <c r="A455" s="0" t="s">
        <v>16</v>
      </c>
      <c r="B455" s="0" t="s">
        <v>4492</v>
      </c>
      <c r="C455" s="0" t="s">
        <v>4493</v>
      </c>
      <c r="D455" s="0" t="s">
        <v>4494</v>
      </c>
      <c r="E455" s="0" t="s">
        <v>4495</v>
      </c>
      <c r="F455" s="0" t="s">
        <v>3238</v>
      </c>
      <c r="G455" s="0" t="s">
        <v>4496</v>
      </c>
    </row>
    <row customHeight="1" ht="11.25">
      <c r="A456" s="0" t="s">
        <v>16</v>
      </c>
      <c r="B456" s="0" t="s">
        <v>4492</v>
      </c>
      <c r="C456" s="0" t="s">
        <v>4493</v>
      </c>
      <c r="D456" s="0" t="s">
        <v>4497</v>
      </c>
      <c r="E456" s="0" t="s">
        <v>4498</v>
      </c>
      <c r="F456" s="0" t="s">
        <v>3238</v>
      </c>
      <c r="G456" s="0" t="s">
        <v>4499</v>
      </c>
    </row>
    <row customHeight="1" ht="11.25">
      <c r="A457" s="0" t="s">
        <v>16</v>
      </c>
      <c r="B457" s="0" t="s">
        <v>4492</v>
      </c>
      <c r="C457" s="0" t="s">
        <v>4493</v>
      </c>
      <c r="D457" s="0" t="s">
        <v>4500</v>
      </c>
      <c r="E457" s="0" t="s">
        <v>4501</v>
      </c>
      <c r="F457" s="0" t="s">
        <v>3238</v>
      </c>
      <c r="G457" s="0" t="s">
        <v>4502</v>
      </c>
    </row>
    <row customHeight="1" ht="11.25">
      <c r="A458" s="0" t="s">
        <v>16</v>
      </c>
      <c r="B458" s="0" t="s">
        <v>4492</v>
      </c>
      <c r="C458" s="0" t="s">
        <v>4493</v>
      </c>
      <c r="D458" s="0" t="s">
        <v>4503</v>
      </c>
      <c r="E458" s="0" t="s">
        <v>4504</v>
      </c>
      <c r="F458" s="0" t="s">
        <v>3238</v>
      </c>
      <c r="G458" s="0" t="s">
        <v>4505</v>
      </c>
    </row>
    <row customHeight="1" ht="11.25">
      <c r="A459" s="0" t="s">
        <v>16</v>
      </c>
      <c r="B459" s="0" t="s">
        <v>4492</v>
      </c>
      <c r="C459" s="0" t="s">
        <v>4493</v>
      </c>
      <c r="D459" s="0" t="s">
        <v>3629</v>
      </c>
      <c r="E459" s="0" t="s">
        <v>4506</v>
      </c>
      <c r="F459" s="0" t="s">
        <v>3238</v>
      </c>
      <c r="G459" s="0" t="s">
        <v>4507</v>
      </c>
    </row>
    <row customHeight="1" ht="11.25">
      <c r="A460" s="0" t="s">
        <v>16</v>
      </c>
      <c r="B460" s="0" t="s">
        <v>4492</v>
      </c>
      <c r="C460" s="0" t="s">
        <v>4493</v>
      </c>
      <c r="D460" s="0" t="s">
        <v>4508</v>
      </c>
      <c r="E460" s="0" t="s">
        <v>4509</v>
      </c>
      <c r="F460" s="0" t="s">
        <v>3238</v>
      </c>
      <c r="G460" s="0" t="s">
        <v>4510</v>
      </c>
    </row>
    <row customHeight="1" ht="11.25">
      <c r="A461" s="0" t="s">
        <v>16</v>
      </c>
      <c r="B461" s="0" t="s">
        <v>4492</v>
      </c>
      <c r="C461" s="0" t="s">
        <v>4493</v>
      </c>
      <c r="D461" s="0" t="s">
        <v>4511</v>
      </c>
      <c r="E461" s="0" t="s">
        <v>4512</v>
      </c>
      <c r="F461" s="0" t="s">
        <v>3238</v>
      </c>
      <c r="G461" s="0" t="s">
        <v>4513</v>
      </c>
    </row>
    <row customHeight="1" ht="11.25">
      <c r="A462" s="0" t="s">
        <v>16</v>
      </c>
      <c r="B462" s="0" t="s">
        <v>4492</v>
      </c>
      <c r="C462" s="0" t="s">
        <v>4493</v>
      </c>
      <c r="D462" s="0" t="s">
        <v>4514</v>
      </c>
      <c r="E462" s="0" t="s">
        <v>4515</v>
      </c>
      <c r="F462" s="0" t="s">
        <v>3238</v>
      </c>
      <c r="G462" s="0" t="s">
        <v>4516</v>
      </c>
    </row>
    <row customHeight="1" ht="11.25">
      <c r="A463" s="0" t="s">
        <v>16</v>
      </c>
      <c r="B463" s="0" t="s">
        <v>4492</v>
      </c>
      <c r="C463" s="0" t="s">
        <v>4493</v>
      </c>
      <c r="D463" s="0" t="s">
        <v>4517</v>
      </c>
      <c r="E463" s="0" t="s">
        <v>4518</v>
      </c>
      <c r="F463" s="0" t="s">
        <v>3238</v>
      </c>
      <c r="G463" s="0" t="s">
        <v>4519</v>
      </c>
    </row>
    <row customHeight="1" ht="11.25">
      <c r="A464" s="0" t="s">
        <v>16</v>
      </c>
      <c r="B464" s="0" t="s">
        <v>4492</v>
      </c>
      <c r="C464" s="0" t="s">
        <v>4493</v>
      </c>
      <c r="D464" s="0" t="s">
        <v>4492</v>
      </c>
      <c r="E464" s="0" t="s">
        <v>4493</v>
      </c>
      <c r="F464" s="0" t="s">
        <v>3235</v>
      </c>
      <c r="G464" s="0" t="s">
        <v>4520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74068-4568-F338-FAB8-1CC0B66A1E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0" t="s">
        <v>4595</v>
      </c>
      <c r="B1" s="900" t="s">
        <v>4596</v>
      </c>
      <c r="C1" s="900" t="s">
        <v>1163</v>
      </c>
    </row>
    <row customHeight="1" ht="11.25">
      <c r="A2" s="900">
        <v>4189678</v>
      </c>
      <c r="B2" s="900" t="s">
        <v>4597</v>
      </c>
      <c r="C2" s="900" t="s">
        <v>4598</v>
      </c>
    </row>
    <row customHeight="1" ht="11.25">
      <c r="A3" s="900">
        <v>4190415</v>
      </c>
      <c r="B3" s="900" t="s">
        <v>4599</v>
      </c>
      <c r="C3" s="900" t="s">
        <v>4598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F06AE-4C3F-71A8-CC21-425E60DA9FB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28" t="s">
        <v>4600</v>
      </c>
      <c r="B1" s="228" t="s">
        <v>4601</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09AF8-040B-639D-4FB8-DB1AEE7C499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4602</v>
      </c>
      <c r="B1" s="0" t="b">
        <v>1</v>
      </c>
    </row>
    <row customHeight="1" ht="11.25">
      <c r="A2" s="0" t="s">
        <v>4603</v>
      </c>
      <c r="B2" s="0" t="b">
        <v>0</v>
      </c>
    </row>
    <row customHeight="1" ht="11.25">
      <c r="A3" s="0" t="s">
        <v>4604</v>
      </c>
      <c r="B3" s="0" t="b">
        <v>0</v>
      </c>
    </row>
    <row customHeight="1" ht="11.25">
      <c r="A4" s="0" t="s">
        <v>4605</v>
      </c>
      <c r="B4" s="0" t="b">
        <v>1</v>
      </c>
    </row>
    <row customHeight="1" ht="11.25">
      <c r="A5" s="0" t="s">
        <v>4606</v>
      </c>
      <c r="B5" s="0" t="b">
        <v>0</v>
      </c>
    </row>
    <row customHeight="1" ht="11.25">
      <c r="A6" s="0" t="s">
        <v>4607</v>
      </c>
      <c r="B6" s="0" t="b">
        <v>0</v>
      </c>
    </row>
    <row customHeight="1" ht="11.25">
      <c r="A7" s="0" t="s">
        <v>4608</v>
      </c>
      <c r="B7" s="0" t="b">
        <v>0</v>
      </c>
    </row>
    <row customHeight="1" ht="11.25">
      <c r="A8" s="0" t="s">
        <v>4609</v>
      </c>
      <c r="B8" s="0" t="b">
        <v>0</v>
      </c>
    </row>
    <row customHeight="1" ht="11.25">
      <c r="A9" s="0" t="s">
        <v>4610</v>
      </c>
      <c r="B9" s="0" t="b">
        <v>0</v>
      </c>
    </row>
    <row customHeight="1" ht="11.25">
      <c r="A10" s="0" t="s">
        <v>4611</v>
      </c>
      <c r="B10" s="0" t="b">
        <v>0</v>
      </c>
    </row>
    <row customHeight="1" ht="11.25">
      <c r="A11" s="0" t="s">
        <v>4612</v>
      </c>
      <c r="B11" s="0" t="b">
        <v>1</v>
      </c>
    </row>
    <row customHeight="1" ht="11.25">
      <c r="A12" s="0" t="s">
        <v>4613</v>
      </c>
      <c r="B12" s="0" t="b">
        <v>0</v>
      </c>
    </row>
    <row customHeight="1" ht="11.25">
      <c r="A13" s="0" t="s">
        <v>4614</v>
      </c>
      <c r="B13" s="0" t="b">
        <v>0</v>
      </c>
    </row>
    <row customHeight="1" ht="11.25">
      <c r="A14" s="0" t="s">
        <v>4615</v>
      </c>
      <c r="B14" s="0" t="b">
        <v>0</v>
      </c>
    </row>
    <row customHeight="1" ht="11.25">
      <c r="A15" s="0" t="s">
        <v>4616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59196-4FF5-EFFE-2568-56A25D4944A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7D948-6B85-AE48-DC4E-2FDBCC9CA1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2" t="s">
        <v>4617</v>
      </c>
      <c r="B1" s="132" t="s">
        <v>4618</v>
      </c>
    </row>
    <row customHeight="1" ht="11.25">
      <c r="A2" s="127" t="s">
        <v>4619</v>
      </c>
      <c r="B2" s="127" t="s">
        <v>4620</v>
      </c>
    </row>
    <row customHeight="1" ht="11.25">
      <c r="A3" s="127" t="s">
        <v>4621</v>
      </c>
      <c r="B3" s="127" t="s">
        <v>4622</v>
      </c>
    </row>
    <row customHeight="1" ht="11.25">
      <c r="A4" s="127" t="s">
        <v>4623</v>
      </c>
      <c r="B4" s="127" t="s">
        <v>4624</v>
      </c>
    </row>
    <row customHeight="1" ht="11.25">
      <c r="A5" s="127" t="s">
        <v>4625</v>
      </c>
      <c r="B5" s="127" t="s">
        <v>4626</v>
      </c>
    </row>
    <row customHeight="1" ht="11.25">
      <c r="A6" s="127" t="s">
        <v>4627</v>
      </c>
      <c r="B6" s="127" t="s">
        <v>4628</v>
      </c>
    </row>
    <row customHeight="1" ht="11.25">
      <c r="A7" s="127" t="s">
        <v>4629</v>
      </c>
      <c r="B7" s="127" t="s">
        <v>4630</v>
      </c>
    </row>
    <row customHeight="1" ht="11.25">
      <c r="A8" s="127" t="s">
        <v>4631</v>
      </c>
      <c r="B8" s="127" t="s">
        <v>4632</v>
      </c>
    </row>
    <row customHeight="1" ht="11.25">
      <c r="A9" s="127" t="s">
        <v>4633</v>
      </c>
      <c r="B9" s="127" t="s">
        <v>4634</v>
      </c>
    </row>
    <row customHeight="1" ht="11.25">
      <c r="A10" s="127" t="s">
        <v>4635</v>
      </c>
      <c r="B10" s="127" t="s">
        <v>4636</v>
      </c>
    </row>
    <row customHeight="1" ht="11.25">
      <c r="A11" s="127" t="s">
        <v>4637</v>
      </c>
      <c r="B11" s="127" t="s">
        <v>4638</v>
      </c>
    </row>
    <row customHeight="1" ht="11.25">
      <c r="A12" s="127" t="s">
        <v>4639</v>
      </c>
      <c r="B12" s="127" t="s">
        <v>4640</v>
      </c>
    </row>
    <row customHeight="1" ht="11.25">
      <c r="A13" s="127" t="s">
        <v>4641</v>
      </c>
      <c r="B13" s="127" t="s">
        <v>4642</v>
      </c>
    </row>
    <row customHeight="1" ht="11.25">
      <c r="A14" s="127" t="s">
        <v>4643</v>
      </c>
      <c r="B14" s="127" t="s">
        <v>4644</v>
      </c>
    </row>
    <row customHeight="1" ht="11.25">
      <c r="A15" s="127" t="s">
        <v>4645</v>
      </c>
      <c r="B15" s="127" t="s">
        <v>4646</v>
      </c>
    </row>
    <row customHeight="1" ht="11.25">
      <c r="A16" s="127" t="s">
        <v>4647</v>
      </c>
      <c r="B16" s="127" t="s">
        <v>4648</v>
      </c>
    </row>
    <row customHeight="1" ht="11.25">
      <c r="A17" s="127" t="s">
        <v>4649</v>
      </c>
      <c r="B17" s="127" t="s">
        <v>4650</v>
      </c>
    </row>
    <row customHeight="1" ht="11.25">
      <c r="A18" s="127" t="s">
        <v>4651</v>
      </c>
      <c r="B18" s="127" t="s">
        <v>4652</v>
      </c>
    </row>
    <row customHeight="1" ht="11.25">
      <c r="A19" s="127" t="s">
        <v>4653</v>
      </c>
      <c r="B19" s="127" t="s">
        <v>4654</v>
      </c>
    </row>
    <row customHeight="1" ht="11.25">
      <c r="A20" s="127" t="s">
        <v>4655</v>
      </c>
      <c r="B20" s="127" t="s">
        <v>4656</v>
      </c>
    </row>
    <row customHeight="1" ht="11.25">
      <c r="A21" s="127" t="s">
        <v>4657</v>
      </c>
      <c r="B21" s="127" t="s">
        <v>4658</v>
      </c>
    </row>
    <row customHeight="1" ht="11.25">
      <c r="A22" s="127" t="s">
        <v>4659</v>
      </c>
      <c r="B22" s="127" t="s">
        <v>4660</v>
      </c>
    </row>
    <row customHeight="1" ht="11.25">
      <c r="A23" s="127" t="s">
        <v>4661</v>
      </c>
      <c r="B23" s="127" t="s">
        <v>4662</v>
      </c>
    </row>
    <row customHeight="1" ht="11.25">
      <c r="A24" s="127" t="s">
        <v>4663</v>
      </c>
      <c r="B24" s="127" t="s">
        <v>4664</v>
      </c>
    </row>
    <row customHeight="1" ht="11.25">
      <c r="A25" s="127" t="s">
        <v>4665</v>
      </c>
      <c r="B25" s="127" t="s">
        <v>4666</v>
      </c>
    </row>
    <row customHeight="1" ht="11.25">
      <c r="A26" s="127" t="s">
        <v>4667</v>
      </c>
      <c r="B26" s="127" t="s">
        <v>4668</v>
      </c>
    </row>
    <row customHeight="1" ht="11.25">
      <c r="A27" s="127" t="s">
        <v>4669</v>
      </c>
      <c r="B27" s="127" t="s">
        <v>4670</v>
      </c>
    </row>
    <row customHeight="1" ht="11.25">
      <c r="A28" s="127" t="s">
        <v>4671</v>
      </c>
      <c r="B28" s="127" t="s">
        <v>4672</v>
      </c>
    </row>
    <row customHeight="1" ht="11.25">
      <c r="A29" s="127" t="s">
        <v>4673</v>
      </c>
      <c r="B29" s="127" t="s">
        <v>4674</v>
      </c>
    </row>
    <row customHeight="1" ht="11.25">
      <c r="A30" s="127" t="s">
        <v>4675</v>
      </c>
      <c r="B30" s="127" t="s">
        <v>4676</v>
      </c>
    </row>
    <row customHeight="1" ht="11.25">
      <c r="A31" s="127" t="s">
        <v>4677</v>
      </c>
      <c r="B31" s="127" t="s">
        <v>4678</v>
      </c>
    </row>
    <row customHeight="1" ht="11.25">
      <c r="A32" s="127" t="s">
        <v>4679</v>
      </c>
      <c r="B32" s="127" t="s">
        <v>4680</v>
      </c>
    </row>
    <row customHeight="1" ht="11.25">
      <c r="A33" s="127" t="s">
        <v>4681</v>
      </c>
      <c r="B33" s="127" t="s">
        <v>4682</v>
      </c>
    </row>
    <row customHeight="1" ht="11.25">
      <c r="A34" s="127" t="s">
        <v>4683</v>
      </c>
      <c r="B34" s="127" t="s">
        <v>4684</v>
      </c>
    </row>
    <row customHeight="1" ht="11.25">
      <c r="A35" s="127" t="s">
        <v>4685</v>
      </c>
      <c r="B35" s="127" t="s">
        <v>4686</v>
      </c>
    </row>
    <row customHeight="1" ht="11.25">
      <c r="A36" s="127" t="s">
        <v>4687</v>
      </c>
      <c r="B36" s="127" t="s">
        <v>4688</v>
      </c>
    </row>
    <row customHeight="1" ht="11.25">
      <c r="A37" s="127" t="s">
        <v>4689</v>
      </c>
      <c r="B37" s="127" t="s">
        <v>4690</v>
      </c>
    </row>
    <row customHeight="1" ht="11.25">
      <c r="A38" s="127" t="s">
        <v>4691</v>
      </c>
      <c r="B38" s="127" t="s">
        <v>4692</v>
      </c>
    </row>
    <row customHeight="1" ht="11.25">
      <c r="A39" s="127" t="s">
        <v>4693</v>
      </c>
      <c r="B39" s="127" t="s">
        <v>4694</v>
      </c>
    </row>
    <row customHeight="1" ht="11.25">
      <c r="A40" s="127" t="s">
        <v>4695</v>
      </c>
      <c r="B40" s="127" t="s">
        <v>4696</v>
      </c>
    </row>
    <row customHeight="1" ht="11.25">
      <c r="A41" s="127" t="s">
        <v>4697</v>
      </c>
      <c r="B41" s="127" t="s">
        <v>4698</v>
      </c>
    </row>
    <row customHeight="1" ht="11.25">
      <c r="A42" s="127" t="s">
        <v>4699</v>
      </c>
      <c r="B42" s="127" t="s">
        <v>4700</v>
      </c>
    </row>
    <row customHeight="1" ht="11.25">
      <c r="A43" s="127" t="s">
        <v>4701</v>
      </c>
      <c r="B43" s="127" t="s">
        <v>4702</v>
      </c>
    </row>
    <row customHeight="1" ht="11.25">
      <c r="A44" s="127" t="s">
        <v>4703</v>
      </c>
      <c r="B44" s="127" t="s">
        <v>4704</v>
      </c>
    </row>
    <row customHeight="1" ht="11.25">
      <c r="A45" s="127" t="s">
        <v>4705</v>
      </c>
      <c r="B45" s="127" t="s">
        <v>4706</v>
      </c>
    </row>
    <row customHeight="1" ht="11.25">
      <c r="A46" s="127" t="s">
        <v>4707</v>
      </c>
      <c r="B46" s="127" t="s">
        <v>4708</v>
      </c>
    </row>
    <row customHeight="1" ht="11.25">
      <c r="A47" s="127" t="s">
        <v>4709</v>
      </c>
      <c r="B47" s="127" t="s">
        <v>4710</v>
      </c>
    </row>
    <row customHeight="1" ht="11.25">
      <c r="A48" s="127" t="s">
        <v>4711</v>
      </c>
      <c r="B48" s="127" t="s">
        <v>4712</v>
      </c>
    </row>
    <row customHeight="1" ht="11.25">
      <c r="A49" s="127" t="s">
        <v>4713</v>
      </c>
      <c r="B49" s="127" t="s">
        <v>4714</v>
      </c>
    </row>
    <row customHeight="1" ht="11.25">
      <c r="A50" s="127" t="s">
        <v>4715</v>
      </c>
      <c r="B50" s="127" t="s">
        <v>4716</v>
      </c>
    </row>
    <row customHeight="1" ht="11.25">
      <c r="A51" s="127" t="s">
        <v>4717</v>
      </c>
      <c r="B51" s="127" t="s">
        <v>4718</v>
      </c>
    </row>
    <row customHeight="1" ht="11.25">
      <c r="A52" s="127" t="s">
        <v>4719</v>
      </c>
      <c r="B52" s="127" t="s">
        <v>4720</v>
      </c>
    </row>
    <row customHeight="1" ht="11.25">
      <c r="A53" s="127" t="s">
        <v>4721</v>
      </c>
      <c r="B53" s="127" t="s">
        <v>4722</v>
      </c>
    </row>
    <row customHeight="1" ht="11.25">
      <c r="A54" s="127" t="s">
        <v>4723</v>
      </c>
      <c r="B54" s="127" t="s">
        <v>4724</v>
      </c>
    </row>
    <row customHeight="1" ht="11.25">
      <c r="A55" s="127" t="s">
        <v>4725</v>
      </c>
      <c r="B55" s="127" t="s">
        <v>4726</v>
      </c>
    </row>
    <row customHeight="1" ht="11.25">
      <c r="A56" s="127" t="s">
        <v>4727</v>
      </c>
      <c r="B56" s="127" t="s">
        <v>4728</v>
      </c>
    </row>
    <row customHeight="1" ht="11.25">
      <c r="A57" s="127" t="s">
        <v>4729</v>
      </c>
      <c r="B57" s="127" t="s">
        <v>4730</v>
      </c>
    </row>
    <row customHeight="1" ht="11.25">
      <c r="A58" s="127" t="s">
        <v>4731</v>
      </c>
      <c r="B58" s="127" t="s">
        <v>4732</v>
      </c>
    </row>
    <row customHeight="1" ht="11.25">
      <c r="A59" s="127" t="s">
        <v>4733</v>
      </c>
      <c r="B59" s="127" t="s">
        <v>4734</v>
      </c>
    </row>
    <row customHeight="1" ht="11.25">
      <c r="A60" s="127" t="s">
        <v>4735</v>
      </c>
      <c r="B60" s="127" t="s">
        <v>4736</v>
      </c>
    </row>
    <row customHeight="1" ht="11.25">
      <c r="A61" s="127"/>
      <c r="B61" s="127" t="s">
        <v>4737</v>
      </c>
    </row>
    <row customHeight="1" ht="11.25">
      <c r="A62" s="127"/>
      <c r="B62" s="127" t="s">
        <v>4738</v>
      </c>
    </row>
    <row customHeight="1" ht="11.25">
      <c r="A63" s="127"/>
      <c r="B63" s="127" t="s">
        <v>4739</v>
      </c>
    </row>
    <row customHeight="1" ht="11.25">
      <c r="A64" s="127"/>
      <c r="B64" s="127" t="s">
        <v>4740</v>
      </c>
    </row>
    <row customHeight="1" ht="11.25">
      <c r="A65" s="127"/>
      <c r="B65" s="127" t="s">
        <v>4741</v>
      </c>
    </row>
    <row customHeight="1" ht="11.25">
      <c r="A66" s="127"/>
      <c r="B66" s="127" t="s">
        <v>4742</v>
      </c>
    </row>
    <row customHeight="1" ht="11.25">
      <c r="A67" s="127"/>
      <c r="B67" s="127" t="s">
        <v>4743</v>
      </c>
    </row>
    <row customHeight="1" ht="11.25">
      <c r="A68" s="127"/>
      <c r="B68" s="127" t="s">
        <v>4744</v>
      </c>
    </row>
    <row customHeight="1" ht="11.25">
      <c r="A69" s="127"/>
      <c r="B69" s="127" t="s">
        <v>4745</v>
      </c>
    </row>
    <row customHeight="1" ht="11.25">
      <c r="A70" s="127"/>
      <c r="B70" s="127" t="s">
        <v>4746</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B51E8-3422-7E6E-D438-561C12A4EA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58" t="s">
        <v>4747</v>
      </c>
    </row>
    <row customHeight="1" ht="90">
      <c r="B2" s="159" t="s">
        <v>4748</v>
      </c>
    </row>
    <row customHeight="1" ht="67.5">
      <c r="B3" s="159" t="s">
        <v>4749</v>
      </c>
    </row>
    <row customHeight="1" ht="33.75">
      <c r="B4" s="159" t="s">
        <v>4750</v>
      </c>
    </row>
    <row customHeight="1" ht="11.25">
      <c r="B5" s="159" t="s">
        <v>4751</v>
      </c>
    </row>
    <row customHeight="1" ht="22.5">
      <c r="B6" s="159" t="s">
        <v>4752</v>
      </c>
    </row>
    <row customHeight="1" ht="22.5">
      <c r="B7" s="159" t="s">
        <v>4753</v>
      </c>
    </row>
    <row customHeight="1" ht="22.5">
      <c r="B8" s="159" t="s">
        <v>4754</v>
      </c>
    </row>
    <row customHeight="1" ht="22.5">
      <c r="B9" s="159" t="s">
        <v>4755</v>
      </c>
    </row>
    <row customHeight="1" ht="56.25">
      <c r="B10" s="159" t="s">
        <v>4756</v>
      </c>
    </row>
    <row customHeight="1" ht="12.75">
      <c r="B11" s="224" t="s">
        <v>4757</v>
      </c>
    </row>
    <row customHeight="1" ht="11.25">
      <c r="B12" s="158" t="s">
        <v>4758</v>
      </c>
    </row>
    <row customHeight="1" ht="22.5">
      <c r="B13" s="159" t="s">
        <v>4759</v>
      </c>
    </row>
    <row customHeight="1" ht="67.5">
      <c r="B14" s="159" t="s">
        <v>4760</v>
      </c>
    </row>
    <row customHeight="1" ht="22.5">
      <c r="B15" s="159" t="s">
        <v>4761</v>
      </c>
    </row>
    <row customHeight="1" ht="11.25">
      <c r="B16" s="158" t="s">
        <v>4762</v>
      </c>
      <c r="D16" s="165"/>
    </row>
    <row customHeight="1" ht="33.75">
      <c r="B17" s="159" t="s">
        <v>4763</v>
      </c>
    </row>
    <row customHeight="1" ht="33.75">
      <c r="B18" s="159" t="s">
        <v>4764</v>
      </c>
    </row>
    <row customHeight="1" ht="11.25">
      <c r="B19" s="159" t="s">
        <v>4765</v>
      </c>
    </row>
    <row customHeight="1" ht="33.75">
      <c r="B20" s="159" t="s">
        <v>4766</v>
      </c>
    </row>
    <row customHeight="1" ht="11.25">
      <c r="B21" s="158" t="s">
        <v>4767</v>
      </c>
    </row>
    <row customHeight="1" ht="11.25">
      <c r="B22" s="159" t="s">
        <v>4768</v>
      </c>
    </row>
    <row r="24" customHeight="1" ht="22.5">
      <c r="B24" s="226" t="s">
        <v>4769</v>
      </c>
    </row>
    <row r="26" customHeight="1" ht="11.25">
      <c r="B26" s="158" t="s">
        <v>4770</v>
      </c>
    </row>
    <row customHeight="1" ht="22.5">
      <c r="B27" s="225" t="s">
        <v>394</v>
      </c>
    </row>
    <row customHeight="1" ht="56.25">
      <c r="B28" s="225" t="s">
        <v>4771</v>
      </c>
    </row>
    <row customHeight="1" ht="11.25">
      <c r="B29" s="275" t="s">
        <v>4772</v>
      </c>
    </row>
    <row customHeight="1" ht="22.5">
      <c r="B30" s="225" t="s">
        <v>4773</v>
      </c>
    </row>
    <row r="32" customHeight="1" ht="11.25">
      <c r="A32" s="253"/>
      <c r="B32" s="254" t="s">
        <v>4774</v>
      </c>
    </row>
    <row customHeight="1" ht="14.25">
      <c r="A33" s="255">
        <v>1</v>
      </c>
      <c r="B33" s="256" t="s">
        <v>4775</v>
      </c>
    </row>
    <row customHeight="1" ht="14.25">
      <c r="A34" s="255">
        <v>2</v>
      </c>
      <c r="B34" s="256" t="s">
        <v>4776</v>
      </c>
    </row>
    <row customHeight="1" ht="11.25">
      <c r="B35" s="254" t="s">
        <v>4777</v>
      </c>
    </row>
    <row customHeight="1" ht="11.25">
      <c r="B36" s="256" t="s">
        <v>4778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051BC-FC68-A158-90DC-F3E688629DA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5" width="9.140625" hidden="1" customWidth="1"/>
    <col min="2" max="2" style="4521" width="9.140625" hidden="1" customWidth="1"/>
    <col min="3" max="3" style="4816" width="3.00390625" customWidth="1"/>
    <col min="4" max="4" style="4521" width="5.00390625" customWidth="1"/>
    <col min="5" max="5" style="4521" width="38.00390625" customWidth="1"/>
    <col min="6" max="7" style="4521" width="3.00390625" customWidth="1"/>
    <col min="8" max="8" style="4521" width="38.00390625" customWidth="1"/>
    <col min="9" max="9" style="4521" width="35.00390625" customWidth="1"/>
    <col min="10" max="10" style="4521" width="103.00390625" customWidth="1"/>
    <col min="11" max="11" style="3384" width="3.00390625" customWidth="1"/>
    <col min="12" max="14" style="4030" width="10.00390625" customWidth="1"/>
    <col min="15" max="15" style="4030" width="13.00390625" customWidth="1"/>
    <col min="16" max="16" style="4030" width="15.00390625" customWidth="1"/>
    <col min="17" max="17" style="4030" width="16.00390625" customWidth="1"/>
    <col min="18" max="21" style="4030" width="10.00390625" customWidth="1"/>
    <col min="22" max="22" style="4521" width="10.57421875" hidden="1"/>
  </cols>
  <sheetData>
    <row customHeight="1" ht="22.5" hidden="1">
      <c r="E1" s="477"/>
      <c r="F1" s="477"/>
      <c r="G1" s="477"/>
      <c r="H1" s="2282" t="s">
        <v>350</v>
      </c>
      <c r="I1" s="2282"/>
      <c r="V1" s="1672" t="s">
        <v>14</v>
      </c>
    </row>
    <row s="4521" customFormat="1" customHeight="1" ht="14.25" hidden="1">
      <c r="C2" s="1684"/>
      <c r="D2" s="2298" t="s">
        <v>108</v>
      </c>
      <c r="E2" s="2300"/>
      <c r="F2" s="1690"/>
      <c r="G2" s="1685" t="s">
        <v>108</v>
      </c>
      <c r="H2" s="1688"/>
      <c r="I2" s="1686"/>
      <c r="L2" s="1687"/>
      <c r="M2" s="1687"/>
      <c r="N2" s="1687"/>
      <c r="O2" s="1687" t="s">
        <v>380</v>
      </c>
      <c r="P2" s="1687"/>
      <c r="Q2" s="1687"/>
      <c r="R2" s="1689" t="s">
        <v>379</v>
      </c>
      <c r="S2" s="1689" t="s">
        <v>379</v>
      </c>
      <c r="T2" s="1687"/>
      <c r="U2" s="1687"/>
      <c r="V2" s="1683">
        <v>0</v>
      </c>
    </row>
    <row s="4521" customFormat="1" customHeight="1" ht="14.25" hidden="1">
      <c r="C3" s="1684"/>
      <c r="D3" s="2299"/>
      <c r="E3" s="2301"/>
      <c r="F3" s="470"/>
      <c r="G3" s="934"/>
      <c r="H3" s="934" t="s">
        <v>381</v>
      </c>
      <c r="I3" s="378"/>
      <c r="L3" s="1687"/>
      <c r="M3" s="1687"/>
      <c r="N3" s="1687"/>
      <c r="O3" s="1687"/>
      <c r="P3" s="1687"/>
      <c r="Q3" s="1687"/>
      <c r="R3" s="1689"/>
      <c r="S3" s="1689"/>
      <c r="T3" s="1687"/>
      <c r="U3" s="1687"/>
      <c r="V3" s="1683">
        <v>0</v>
      </c>
    </row>
    <row customHeight="1" ht="14.25" hidden="1">
      <c r="V4" s="1672">
        <v>0</v>
      </c>
    </row>
    <row s="3322" customFormat="1" customHeight="1" ht="5.25">
      <c r="C5" s="766"/>
      <c r="D5" s="767"/>
      <c r="E5" s="767"/>
      <c r="F5" s="767"/>
      <c r="G5" s="767"/>
      <c r="H5" s="767" t="s">
        <v>354</v>
      </c>
      <c r="I5" s="767"/>
      <c r="J5" s="767"/>
      <c r="L5" s="1679"/>
      <c r="M5" s="1679"/>
      <c r="N5" s="1679"/>
      <c r="O5" s="1679"/>
      <c r="P5" s="1679"/>
      <c r="Q5" s="1679"/>
      <c r="R5" s="1679"/>
      <c r="S5" s="1679"/>
      <c r="T5" s="1679"/>
      <c r="U5" s="1679"/>
      <c r="V5" s="1678">
        <v>5</v>
      </c>
    </row>
    <row customHeight="1" ht="29.25">
      <c r="C6" s="1581"/>
      <c r="D6" s="2302" t="s">
        <v>382</v>
      </c>
      <c r="E6" s="2302"/>
      <c r="F6" s="2302"/>
      <c r="G6" s="2302"/>
      <c r="H6" s="2302"/>
      <c r="I6" s="2302"/>
      <c r="J6" s="556"/>
      <c r="K6" s="1680"/>
      <c r="V6" s="1672">
        <v>28</v>
      </c>
    </row>
    <row customHeight="1" ht="18">
      <c r="C7" s="1581"/>
      <c r="D7" s="2241" t="str">
        <f>IF(org=0,"Не определено",org)</f>
        <v>МУП "ЖКХ Миллеровского района"</v>
      </c>
      <c r="E7" s="2241"/>
      <c r="F7" s="2241"/>
      <c r="G7" s="2241"/>
      <c r="H7" s="2241"/>
      <c r="I7" s="2241"/>
      <c r="J7" s="556"/>
      <c r="K7" s="1680"/>
      <c r="V7" s="1672">
        <v>17</v>
      </c>
    </row>
    <row s="3337"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7"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298</v>
      </c>
      <c r="E10" s="2284"/>
      <c r="F10" s="2284"/>
      <c r="G10" s="2284"/>
      <c r="H10" s="2284"/>
      <c r="I10" s="2284"/>
      <c r="J10" s="2288" t="s">
        <v>299</v>
      </c>
      <c r="V10" s="1672">
        <v>14</v>
      </c>
    </row>
    <row customHeight="1" ht="27.299999999999997">
      <c r="C11" s="1581"/>
      <c r="D11" s="2192" t="s">
        <v>87</v>
      </c>
      <c r="E11" s="2288" t="s">
        <v>104</v>
      </c>
      <c r="F11" s="2257" t="s">
        <v>87</v>
      </c>
      <c r="G11" s="2258"/>
      <c r="H11" s="2240" t="s">
        <v>383</v>
      </c>
      <c r="I11" s="2240" t="s">
        <v>384</v>
      </c>
      <c r="J11" s="2288"/>
      <c r="V11" s="1672">
        <v>26</v>
      </c>
    </row>
    <row customHeight="1" ht="14.699999999999998">
      <c r="C12" s="1581"/>
      <c r="D12" s="2192"/>
      <c r="E12" s="2288"/>
      <c r="F12" s="2265"/>
      <c r="G12" s="2266"/>
      <c r="H12" s="2297"/>
      <c r="I12" s="2297"/>
      <c r="J12" s="2288"/>
      <c r="V12" s="1672">
        <v>14</v>
      </c>
    </row>
    <row s="3621" customFormat="1" customHeight="1" ht="11.25" hidden="1">
      <c r="C13" s="563"/>
      <c r="D13" s="564" t="s">
        <v>374</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108</v>
      </c>
      <c r="E14" s="2300"/>
      <c r="F14" s="1682"/>
      <c r="G14" s="1681" t="s">
        <v>108</v>
      </c>
      <c r="H14" s="1688"/>
      <c r="I14" s="1686"/>
      <c r="J14" s="2234" t="s">
        <v>385</v>
      </c>
      <c r="K14" s="1672"/>
      <c r="R14" s="565" t="s">
        <v>379</v>
      </c>
      <c r="S14" s="565" t="s">
        <v>379</v>
      </c>
      <c r="V14" s="1672">
        <v>14</v>
      </c>
    </row>
    <row customHeight="1" ht="14.699999999999998">
      <c r="A15" s="1672"/>
      <c r="C15" s="1581"/>
      <c r="D15" s="2299"/>
      <c r="E15" s="2301"/>
      <c r="F15" s="470"/>
      <c r="G15" s="934"/>
      <c r="H15" s="934" t="s">
        <v>381</v>
      </c>
      <c r="I15" s="378"/>
      <c r="J15" s="2235"/>
      <c r="K15" s="1672"/>
      <c r="R15" s="565"/>
      <c r="S15" s="565"/>
      <c r="V15" s="1672">
        <v>14</v>
      </c>
    </row>
    <row customHeight="1" ht="14.699999999999998">
      <c r="A16" s="1672"/>
      <c r="C16" s="1581"/>
      <c r="D16" s="470"/>
      <c r="E16" s="934" t="s">
        <v>121</v>
      </c>
      <c r="F16" s="378"/>
      <c r="G16" s="378"/>
      <c r="H16" s="471"/>
      <c r="I16" s="471"/>
      <c r="J16" s="2236"/>
      <c r="K16" s="1672"/>
      <c r="V16" s="1672">
        <v>14</v>
      </c>
    </row>
    <row customHeight="1" ht="14.699999999999998">
      <c r="K17" s="1672"/>
      <c r="V17" s="1672">
        <v>14</v>
      </c>
    </row>
    <row customHeight="1" ht="22.5" hidden="1">
      <c r="A18" s="1673" t="s">
        <v>81</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